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ibu\Downloads\"/>
    </mc:Choice>
  </mc:AlternateContent>
  <xr:revisionPtr revIDLastSave="0" documentId="13_ncr:1_{C638CDC6-2844-4F85-809F-0707D98F6C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L5" i="1"/>
  <c r="N5" i="1" s="1"/>
  <c r="L29" i="1"/>
  <c r="P29" i="1" s="1"/>
  <c r="I29" i="1"/>
  <c r="L14" i="1"/>
  <c r="N14" i="1" s="1"/>
  <c r="I14" i="1"/>
  <c r="L27" i="1"/>
  <c r="P27" i="1" s="1"/>
  <c r="I27" i="1"/>
  <c r="L13" i="1"/>
  <c r="P13" i="1" s="1"/>
  <c r="I13" i="1"/>
  <c r="L26" i="1"/>
  <c r="P26" i="1" s="1"/>
  <c r="I26" i="1"/>
  <c r="L12" i="1"/>
  <c r="P12" i="1" s="1"/>
  <c r="I12" i="1"/>
  <c r="L25" i="1"/>
  <c r="P25" i="1" s="1"/>
  <c r="I25" i="1"/>
  <c r="L11" i="1"/>
  <c r="P11" i="1" s="1"/>
  <c r="I11" i="1"/>
  <c r="L10" i="1"/>
  <c r="P10" i="1" s="1"/>
  <c r="I10" i="1"/>
  <c r="L9" i="1"/>
  <c r="P9" i="1" s="1"/>
  <c r="I9" i="1"/>
  <c r="L8" i="1"/>
  <c r="P8" i="1" s="1"/>
  <c r="I8" i="1"/>
  <c r="L7" i="1"/>
  <c r="N7" i="1" s="1"/>
  <c r="I7" i="1"/>
  <c r="L28" i="1"/>
  <c r="N28" i="1" s="1"/>
  <c r="I28" i="1"/>
  <c r="L6" i="1"/>
  <c r="P6" i="1" s="1"/>
  <c r="I6" i="1"/>
  <c r="L4" i="1"/>
  <c r="P4" i="1" s="1"/>
  <c r="I4" i="1"/>
  <c r="L3" i="1"/>
  <c r="P3" i="1" s="1"/>
  <c r="I3" i="1"/>
  <c r="L2" i="1"/>
  <c r="I2" i="1"/>
  <c r="P5" i="1" l="1"/>
  <c r="N6" i="1"/>
  <c r="N13" i="1"/>
  <c r="P7" i="1"/>
  <c r="P14" i="1"/>
  <c r="I18" i="1"/>
  <c r="N10" i="1"/>
  <c r="N26" i="1"/>
  <c r="N3" i="1"/>
  <c r="N11" i="1"/>
  <c r="P2" i="1"/>
  <c r="N29" i="1"/>
  <c r="P28" i="1"/>
  <c r="N4" i="1"/>
  <c r="N27" i="1"/>
  <c r="N2" i="1"/>
  <c r="N25" i="1"/>
  <c r="N8" i="1"/>
  <c r="N12" i="1"/>
  <c r="N9" i="1"/>
  <c r="M16" i="1"/>
  <c r="P16" i="1"/>
  <c r="L16" i="1"/>
  <c r="S18" i="1"/>
  <c r="Q18" i="1"/>
  <c r="R2" i="1"/>
  <c r="J16" i="1"/>
  <c r="D16" i="1"/>
  <c r="I17" i="1"/>
  <c r="H16" i="1"/>
  <c r="R5" i="1"/>
  <c r="Q17" i="1"/>
  <c r="R28" i="1"/>
  <c r="R7" i="1"/>
  <c r="R29" i="1"/>
  <c r="R8" i="1"/>
  <c r="R12" i="1"/>
  <c r="R27" i="1"/>
  <c r="R16" i="1"/>
  <c r="R4" i="1"/>
  <c r="R6" i="1"/>
  <c r="R13" i="1"/>
  <c r="R9" i="1"/>
  <c r="R11" i="1"/>
  <c r="R3" i="1"/>
  <c r="R10" i="1"/>
  <c r="R14" i="1"/>
  <c r="R25" i="1"/>
  <c r="N18" i="1"/>
  <c r="R26" i="1"/>
  <c r="G16" i="1"/>
</calcChain>
</file>

<file path=xl/sharedStrings.xml><?xml version="1.0" encoding="utf-8"?>
<sst xmlns="http://schemas.openxmlformats.org/spreadsheetml/2006/main" count="499" uniqueCount="102">
  <si>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</si>
  <si>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</si>
  <si>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</si>
  <si>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</si>
  <si>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</si>
  <si>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</si>
  <si>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</si>
  <si>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</si>
  <si>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</si>
  <si>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</si>
  <si>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</si>
  <si>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</si>
  <si>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</si>
  <si>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</si>
  <si>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</si>
  <si>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</si>
  <si>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</si>
  <si>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</si>
  <si>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</si>
  <si>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</si>
  <si>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</si>
  <si>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</si>
  <si>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</si>
  <si>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</si>
  <si>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</si>
  <si>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</si>
  <si>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</si>
  <si>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</si>
  <si>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</si>
  <si>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</si>
  <si>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</si>
  <si>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</si>
  <si>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</si>
  <si>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</si>
  <si>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</si>
  <si>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</si>
  <si>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</si>
  <si>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</si>
  <si>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</si>
  <si>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</si>
  <si>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030-0-000-007-001-00</t>
  </si>
  <si>
    <t>217 CLYDE STREET</t>
  </si>
  <si>
    <t>WD</t>
  </si>
  <si>
    <t>03-ARM'S LENGTH</t>
  </si>
  <si>
    <t>'RESFF</t>
  </si>
  <si>
    <t>DEFAULT</t>
  </si>
  <si>
    <t/>
  </si>
  <si>
    <t>No</t>
  </si>
  <si>
    <t xml:space="preserve">  /  /    </t>
  </si>
  <si>
    <t>RESIDENTIAL FRONT FOOT</t>
  </si>
  <si>
    <t>401</t>
  </si>
  <si>
    <t>Single Family</t>
  </si>
  <si>
    <t>030-0-000-007-005-00</t>
  </si>
  <si>
    <t>228 N MAIN STREET</t>
  </si>
  <si>
    <t>PTA</t>
  </si>
  <si>
    <t>030-0-000-008-010-10</t>
  </si>
  <si>
    <t>205 PINE STREET</t>
  </si>
  <si>
    <t>030-0-000-008-011-00</t>
  </si>
  <si>
    <t>030-0-000-009-008-00</t>
  </si>
  <si>
    <t>313 PINE STREET</t>
  </si>
  <si>
    <t>MLC</t>
  </si>
  <si>
    <t>030-0-000-013-005-00</t>
  </si>
  <si>
    <t>230 S CLYDE STREET</t>
  </si>
  <si>
    <t>QC</t>
  </si>
  <si>
    <t>21-NOT USED/OTHER</t>
  </si>
  <si>
    <t>030-0-010-300-010-10</t>
  </si>
  <si>
    <t>821 N MAIN STREET</t>
  </si>
  <si>
    <t>030-0-015-100-075-01</t>
  </si>
  <si>
    <t>429 E CENTER STREET</t>
  </si>
  <si>
    <t>030-0-015-200-020-00</t>
  </si>
  <si>
    <t>450 N MICHIGAN AVENUE</t>
  </si>
  <si>
    <t>RESIDENTIAL ACREAGE</t>
  </si>
  <si>
    <t>Mobile Home</t>
  </si>
  <si>
    <t>030-0-015-200-070-20</t>
  </si>
  <si>
    <t>424 N MICHIGAN AVENUE</t>
  </si>
  <si>
    <t>030-0-015-300-145-00</t>
  </si>
  <si>
    <t>1007 W HURON</t>
  </si>
  <si>
    <t>'RESAC</t>
  </si>
  <si>
    <t>030-0-015-300-175-15</t>
  </si>
  <si>
    <t>419 WALL STREET</t>
  </si>
  <si>
    <t>030-0-015-400-045-00</t>
  </si>
  <si>
    <t>216 E STATE ROAD</t>
  </si>
  <si>
    <t>MANUFACTURED</t>
  </si>
  <si>
    <t>330 CENTER STREET</t>
  </si>
  <si>
    <t>LC</t>
  </si>
  <si>
    <t>030-0-C10-003-003-01</t>
  </si>
  <si>
    <t>030-0-C10-002-007-00, 030-0-C10-002-006-00</t>
  </si>
  <si>
    <t>030-0-C10-006-003-01</t>
  </si>
  <si>
    <t>425 GORIE STREET</t>
  </si>
  <si>
    <t>030-0-C10-014-001-01</t>
  </si>
  <si>
    <t>320 N MICHIGAN AVENUE</t>
  </si>
  <si>
    <t>030-0-M10-004-009-00</t>
  </si>
  <si>
    <t>226 N HIGH STREET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</si>
  <si>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</si>
  <si>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</si>
  <si>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</si>
  <si>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</si>
  <si>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</si>
  <si>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</si>
  <si>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</si>
  <si>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</si>
  <si>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Omer City Residential Ecf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</si>
</sst>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166" fontId="2" fillId="5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workbookViewId="0">
      <selection activeCell="F21" sqref="F21"/>
    </sheetView>
  </sheetViews>
  <sheetFormatPr defaultRowHeight="15" x14ac:dyDescent="0.25"/>
  <cols>
    <col min="1" max="1" width="23.7109375" bestFit="1" customWidth="1" collapsed="1"/>
    <col min="2" max="2" width="25.7109375" bestFit="1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21.7109375" bestFit="1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0" width="15.7109375" bestFit="1" customWidth="1" collapsed="1"/>
    <col min="11" max="11" width="13.7109375" bestFit="1" customWidth="1" collapsed="1"/>
    <col min="12" max="12" width="15.7109375" bestFit="1" customWidth="1" collapsed="1"/>
    <col min="13" max="13" width="14.7109375" bestFit="1" customWidth="1" collapsed="1"/>
    <col min="14" max="14" width="8.7109375" bestFit="1" customWidth="1" collapsed="1"/>
    <col min="15" max="15" width="12.7109375" bestFit="1" customWidth="1" collapsed="1"/>
    <col min="16" max="16" width="17.7109375" bestFit="1" customWidth="1" collapsed="1"/>
    <col min="17" max="17" width="10.7109375" bestFit="1" customWidth="1" collapsed="1"/>
    <col min="18" max="18" width="20.7109375" bestFit="1" customWidth="1" collapsed="1"/>
    <col min="19" max="19" width="18.7109375" bestFit="1" customWidth="1" collapsed="1"/>
    <col min="20" max="20" width="11.7109375" bestFit="1" customWidth="1" collapsed="1"/>
    <col min="21" max="21" width="12.7109375" bestFit="1" customWidth="1" collapsed="1"/>
    <col min="22" max="22" width="13.7109375" bestFit="1" customWidth="1" collapsed="1"/>
    <col min="23" max="23" width="12.7109375" bestFit="1" customWidth="1" collapsed="1"/>
    <col min="24" max="24" width="42.7109375" bestFit="1" customWidth="1" collapsed="1"/>
    <col min="25" max="25" width="26.7109375" bestFit="1" customWidth="1" collapsed="1"/>
    <col min="26" max="27" width="15.7109375" bestFit="1" customWidth="1" collapsed="1"/>
    <col min="28" max="28" width="19.7109375" bestFit="1" customWidth="1" collapsed="1"/>
    <col min="29" max="29" width="9.7109375" bestFit="1" customWidth="1" collapsed="1"/>
    <col min="30" max="30" width="15.7109375" bestFit="1" customWidth="1" collapsed="1"/>
    <col min="31" max="31" width="8.7109375" bestFit="1" customWidth="1" collapsed="1"/>
    <col min="32" max="32" width="21.7109375" bestFit="1" customWidth="1" collapsed="1"/>
    <col min="33" max="33" width="18.7109375" bestFit="1" customWidth="1" collapsed="1"/>
    <col min="34" max="34" width="17.7109375" bestFit="1" customWidth="1" collapsed="1"/>
    <col min="35" max="35" width="13.7109375" bestFit="1" customWidth="1" collapsed="1"/>
    <col min="36" max="36" width="18.7109375" bestFit="1" customWidth="1" collapsed="1"/>
    <col min="37" max="37" width="23.7109375" bestFit="1" customWidth="1" collapsed="1"/>
    <col min="38" max="38" width="22.7109375" bestFit="1" customWidth="1" collapsed="1"/>
    <col min="39" max="39" width="18.7109375" bestFit="1" customWidth="1" collapsed="1"/>
    <col min="40" max="40" width="20.7109375" bestFit="1" customWidth="1" collapsed="1"/>
  </cols>
  <sheetData>
    <row r="1" spans="1:40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25">
      <c r="A2" s="10" t="s">
        <v>40</v>
      </c>
      <c r="B2" s="10" t="s">
        <v>41</v>
      </c>
      <c r="C2" s="11">
        <v>45678</v>
      </c>
      <c r="D2" s="12">
        <v>86000</v>
      </c>
      <c r="E2" s="10" t="s">
        <v>42</v>
      </c>
      <c r="F2" s="10" t="s">
        <v>43</v>
      </c>
      <c r="G2" s="12">
        <v>86000</v>
      </c>
      <c r="H2" s="12">
        <v>30700</v>
      </c>
      <c r="I2" s="13">
        <f t="shared" ref="I2:I14" si="0">H2/G2*100</f>
        <v>35.697674418604649</v>
      </c>
      <c r="J2" s="12">
        <v>60611</v>
      </c>
      <c r="K2" s="12">
        <v>6115</v>
      </c>
      <c r="L2" s="12">
        <f t="shared" ref="L2:L14" si="1">G2-K2</f>
        <v>79885</v>
      </c>
      <c r="M2" s="12">
        <v>97488</v>
      </c>
      <c r="N2" s="14">
        <f t="shared" ref="N2:N14" si="2">L2/M2</f>
        <v>0.81943418677170521</v>
      </c>
      <c r="O2" s="15">
        <v>768</v>
      </c>
      <c r="P2" s="16">
        <f t="shared" ref="P2:P14" si="3">L2/O2</f>
        <v>104.01692708333333</v>
      </c>
      <c r="Q2" s="17" t="s">
        <v>44</v>
      </c>
      <c r="R2" s="18">
        <f ca="1">ABS(N18-N2)*100</f>
        <v>15.156579436804329</v>
      </c>
      <c r="S2" s="10" t="s">
        <v>45</v>
      </c>
      <c r="T2" s="10" t="s">
        <v>46</v>
      </c>
      <c r="U2" s="12">
        <v>3960</v>
      </c>
      <c r="V2" s="10" t="s">
        <v>47</v>
      </c>
      <c r="W2" s="11" t="s">
        <v>48</v>
      </c>
      <c r="X2" s="10" t="s">
        <v>46</v>
      </c>
      <c r="Y2" s="10" t="s">
        <v>49</v>
      </c>
      <c r="Z2" s="10" t="s">
        <v>50</v>
      </c>
      <c r="AA2" s="10">
        <v>64</v>
      </c>
      <c r="AB2" s="10" t="s">
        <v>46</v>
      </c>
      <c r="AC2" s="10" t="s">
        <v>46</v>
      </c>
      <c r="AD2" s="10" t="s">
        <v>46</v>
      </c>
      <c r="AE2" s="10" t="s">
        <v>46</v>
      </c>
      <c r="AF2" s="10" t="s">
        <v>46</v>
      </c>
      <c r="AG2" s="10" t="s">
        <v>46</v>
      </c>
      <c r="AH2" s="10" t="s">
        <v>46</v>
      </c>
      <c r="AI2" s="10" t="s">
        <v>46</v>
      </c>
      <c r="AJ2" s="10" t="s">
        <v>46</v>
      </c>
      <c r="AK2" s="10" t="s">
        <v>46</v>
      </c>
      <c r="AL2" s="10" t="s">
        <v>46</v>
      </c>
      <c r="AM2" s="10" t="s">
        <v>46</v>
      </c>
      <c r="AN2" s="10" t="s">
        <v>51</v>
      </c>
    </row>
    <row r="3" spans="1:40" x14ac:dyDescent="0.25">
      <c r="A3" s="10" t="s">
        <v>52</v>
      </c>
      <c r="B3" s="10" t="s">
        <v>53</v>
      </c>
      <c r="C3" s="11">
        <v>45874</v>
      </c>
      <c r="D3" s="12">
        <v>109600</v>
      </c>
      <c r="E3" s="10" t="s">
        <v>54</v>
      </c>
      <c r="F3" s="10" t="s">
        <v>43</v>
      </c>
      <c r="G3" s="12">
        <v>109600</v>
      </c>
      <c r="H3" s="12">
        <v>42100</v>
      </c>
      <c r="I3" s="13">
        <f t="shared" si="0"/>
        <v>38.412408759124091</v>
      </c>
      <c r="J3" s="12">
        <v>83088</v>
      </c>
      <c r="K3" s="12">
        <v>31487</v>
      </c>
      <c r="L3" s="12">
        <f t="shared" si="1"/>
        <v>78113</v>
      </c>
      <c r="M3" s="12">
        <v>92309</v>
      </c>
      <c r="N3" s="14">
        <f t="shared" si="2"/>
        <v>0.84621217866080234</v>
      </c>
      <c r="O3" s="15">
        <v>1008</v>
      </c>
      <c r="P3" s="16">
        <f t="shared" si="3"/>
        <v>77.493055555555557</v>
      </c>
      <c r="Q3" s="17" t="s">
        <v>44</v>
      </c>
      <c r="R3" s="18">
        <f ca="1">ABS(N18-N3)*100</f>
        <v>17.834378625714042</v>
      </c>
      <c r="S3" s="10" t="s">
        <v>45</v>
      </c>
      <c r="T3" s="10" t="s">
        <v>46</v>
      </c>
      <c r="U3" s="12">
        <v>10108</v>
      </c>
      <c r="V3" s="10" t="s">
        <v>47</v>
      </c>
      <c r="W3" s="11" t="s">
        <v>48</v>
      </c>
      <c r="X3" s="10" t="s">
        <v>46</v>
      </c>
      <c r="Y3" s="10" t="s">
        <v>49</v>
      </c>
      <c r="Z3" s="10" t="s">
        <v>50</v>
      </c>
      <c r="AA3" s="10">
        <v>63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51</v>
      </c>
    </row>
    <row r="4" spans="1:40" x14ac:dyDescent="0.25">
      <c r="A4" s="19" t="s">
        <v>55</v>
      </c>
      <c r="B4" s="19" t="s">
        <v>56</v>
      </c>
      <c r="C4" s="20">
        <v>45649</v>
      </c>
      <c r="D4" s="21">
        <v>62000</v>
      </c>
      <c r="E4" s="19" t="s">
        <v>42</v>
      </c>
      <c r="F4" s="19" t="s">
        <v>43</v>
      </c>
      <c r="G4" s="21">
        <v>58530</v>
      </c>
      <c r="H4" s="21">
        <v>36300</v>
      </c>
      <c r="I4" s="22">
        <f t="shared" si="0"/>
        <v>62.019477191184016</v>
      </c>
      <c r="J4" s="21">
        <v>74673</v>
      </c>
      <c r="K4" s="21">
        <v>36005</v>
      </c>
      <c r="L4" s="21">
        <f t="shared" si="1"/>
        <v>22525</v>
      </c>
      <c r="M4" s="21">
        <v>69173</v>
      </c>
      <c r="N4" s="23">
        <f t="shared" si="2"/>
        <v>0.32563283362005407</v>
      </c>
      <c r="O4" s="24">
        <v>522</v>
      </c>
      <c r="P4" s="25">
        <f t="shared" si="3"/>
        <v>43.151340996168585</v>
      </c>
      <c r="Q4" s="26" t="s">
        <v>44</v>
      </c>
      <c r="R4" s="27">
        <f ca="1">ABS(N18-N4)*100</f>
        <v>34.223555878360784</v>
      </c>
      <c r="S4" s="19" t="s">
        <v>45</v>
      </c>
      <c r="T4" s="19" t="s">
        <v>46</v>
      </c>
      <c r="U4" s="21">
        <v>17710</v>
      </c>
      <c r="V4" s="19" t="s">
        <v>47</v>
      </c>
      <c r="W4" s="20" t="s">
        <v>48</v>
      </c>
      <c r="X4" s="19" t="s">
        <v>57</v>
      </c>
      <c r="Y4" s="19" t="s">
        <v>49</v>
      </c>
      <c r="Z4" s="19" t="s">
        <v>50</v>
      </c>
      <c r="AA4" s="19">
        <v>63</v>
      </c>
      <c r="AB4" s="19" t="s">
        <v>46</v>
      </c>
      <c r="AC4" s="19" t="s">
        <v>46</v>
      </c>
      <c r="AD4" s="19" t="s">
        <v>46</v>
      </c>
      <c r="AE4" s="19" t="s">
        <v>46</v>
      </c>
      <c r="AF4" s="19" t="s">
        <v>46</v>
      </c>
      <c r="AG4" s="19" t="s">
        <v>46</v>
      </c>
      <c r="AH4" s="19" t="s">
        <v>46</v>
      </c>
      <c r="AI4" s="19" t="s">
        <v>46</v>
      </c>
      <c r="AJ4" s="19" t="s">
        <v>46</v>
      </c>
      <c r="AK4" s="19" t="s">
        <v>46</v>
      </c>
      <c r="AL4" s="19" t="s">
        <v>46</v>
      </c>
      <c r="AM4" s="19" t="s">
        <v>46</v>
      </c>
      <c r="AN4" s="19" t="s">
        <v>51</v>
      </c>
    </row>
    <row r="5" spans="1:40" x14ac:dyDescent="0.25">
      <c r="A5" s="19" t="s">
        <v>58</v>
      </c>
      <c r="B5" s="19" t="s">
        <v>59</v>
      </c>
      <c r="C5" s="20">
        <v>45237</v>
      </c>
      <c r="D5" s="21">
        <v>45000</v>
      </c>
      <c r="E5" s="19" t="s">
        <v>42</v>
      </c>
      <c r="F5" s="19" t="s">
        <v>43</v>
      </c>
      <c r="G5" s="21">
        <v>45000</v>
      </c>
      <c r="H5" s="21">
        <v>39400</v>
      </c>
      <c r="I5" s="22">
        <f t="shared" si="0"/>
        <v>87.555555555555557</v>
      </c>
      <c r="J5" s="21">
        <v>83763</v>
      </c>
      <c r="K5" s="21">
        <v>14758</v>
      </c>
      <c r="L5" s="21">
        <f t="shared" si="1"/>
        <v>30242</v>
      </c>
      <c r="M5" s="21">
        <v>130198</v>
      </c>
      <c r="N5" s="23">
        <f t="shared" si="2"/>
        <v>0.23227699350220435</v>
      </c>
      <c r="O5" s="24">
        <v>1568</v>
      </c>
      <c r="P5" s="25">
        <f t="shared" si="3"/>
        <v>19.286989795918366</v>
      </c>
      <c r="Q5" s="26" t="s">
        <v>44</v>
      </c>
      <c r="R5" s="27">
        <f ca="1">ABS(N18-N5)*100</f>
        <v>43.559139890145758</v>
      </c>
      <c r="S5" s="19" t="s">
        <v>45</v>
      </c>
      <c r="T5" s="19" t="s">
        <v>46</v>
      </c>
      <c r="U5" s="21">
        <v>14758</v>
      </c>
      <c r="V5" s="19" t="s">
        <v>47</v>
      </c>
      <c r="W5" s="20" t="s">
        <v>48</v>
      </c>
      <c r="X5" s="19" t="s">
        <v>46</v>
      </c>
      <c r="Y5" s="19" t="s">
        <v>49</v>
      </c>
      <c r="Z5" s="19" t="s">
        <v>50</v>
      </c>
      <c r="AA5" s="19">
        <v>68</v>
      </c>
      <c r="AB5" s="19" t="s">
        <v>46</v>
      </c>
      <c r="AC5" s="19" t="s">
        <v>46</v>
      </c>
      <c r="AD5" s="19" t="s">
        <v>46</v>
      </c>
      <c r="AE5" s="19" t="s">
        <v>46</v>
      </c>
      <c r="AF5" s="19" t="s">
        <v>46</v>
      </c>
      <c r="AG5" s="19" t="s">
        <v>46</v>
      </c>
      <c r="AH5" s="19" t="s">
        <v>46</v>
      </c>
      <c r="AI5" s="19" t="s">
        <v>46</v>
      </c>
      <c r="AJ5" s="19" t="s">
        <v>46</v>
      </c>
      <c r="AK5" s="19" t="s">
        <v>46</v>
      </c>
      <c r="AL5" s="19" t="s">
        <v>46</v>
      </c>
      <c r="AM5" s="19" t="s">
        <v>46</v>
      </c>
      <c r="AN5" s="19" t="s">
        <v>51</v>
      </c>
    </row>
    <row r="6" spans="1:40" x14ac:dyDescent="0.25">
      <c r="A6" s="10" t="s">
        <v>58</v>
      </c>
      <c r="B6" s="10" t="s">
        <v>59</v>
      </c>
      <c r="C6" s="11">
        <v>45294</v>
      </c>
      <c r="D6" s="12">
        <v>125000</v>
      </c>
      <c r="E6" s="10" t="s">
        <v>60</v>
      </c>
      <c r="F6" s="10" t="s">
        <v>43</v>
      </c>
      <c r="G6" s="12">
        <v>125000</v>
      </c>
      <c r="H6" s="12">
        <v>39400</v>
      </c>
      <c r="I6" s="13">
        <f t="shared" si="0"/>
        <v>31.52</v>
      </c>
      <c r="J6" s="12">
        <v>89362</v>
      </c>
      <c r="K6" s="12">
        <v>14758</v>
      </c>
      <c r="L6" s="12">
        <f t="shared" si="1"/>
        <v>110242</v>
      </c>
      <c r="M6" s="12">
        <v>130198</v>
      </c>
      <c r="N6" s="14">
        <f t="shared" si="2"/>
        <v>0.84672575615600854</v>
      </c>
      <c r="O6" s="15">
        <v>1568</v>
      </c>
      <c r="P6" s="16">
        <f t="shared" si="3"/>
        <v>70.307397959183675</v>
      </c>
      <c r="Q6" s="17" t="s">
        <v>44</v>
      </c>
      <c r="R6" s="18">
        <f ca="1">ABS(N18-N6)*100</f>
        <v>17.885736375234661</v>
      </c>
      <c r="S6" s="10" t="s">
        <v>45</v>
      </c>
      <c r="T6" s="10" t="s">
        <v>46</v>
      </c>
      <c r="U6" s="12">
        <v>14758</v>
      </c>
      <c r="V6" s="10" t="s">
        <v>47</v>
      </c>
      <c r="W6" s="11" t="s">
        <v>48</v>
      </c>
      <c r="X6" s="10" t="s">
        <v>46</v>
      </c>
      <c r="Y6" s="10" t="s">
        <v>49</v>
      </c>
      <c r="Z6" s="10" t="s">
        <v>50</v>
      </c>
      <c r="AA6" s="10">
        <v>68</v>
      </c>
      <c r="AB6" s="10" t="s">
        <v>46</v>
      </c>
      <c r="AC6" s="10" t="s">
        <v>46</v>
      </c>
      <c r="AD6" s="10" t="s">
        <v>46</v>
      </c>
      <c r="AE6" s="10" t="s">
        <v>46</v>
      </c>
      <c r="AF6" s="10" t="s">
        <v>46</v>
      </c>
      <c r="AG6" s="10" t="s">
        <v>46</v>
      </c>
      <c r="AH6" s="10" t="s">
        <v>46</v>
      </c>
      <c r="AI6" s="10" t="s">
        <v>46</v>
      </c>
      <c r="AJ6" s="10" t="s">
        <v>46</v>
      </c>
      <c r="AK6" s="10" t="s">
        <v>46</v>
      </c>
      <c r="AL6" s="10" t="s">
        <v>46</v>
      </c>
      <c r="AM6" s="10" t="s">
        <v>46</v>
      </c>
      <c r="AN6" s="10" t="s">
        <v>51</v>
      </c>
    </row>
    <row r="7" spans="1:40" x14ac:dyDescent="0.25">
      <c r="A7" s="19" t="s">
        <v>65</v>
      </c>
      <c r="B7" s="19" t="s">
        <v>66</v>
      </c>
      <c r="C7" s="20">
        <v>45582</v>
      </c>
      <c r="D7" s="21">
        <v>175000</v>
      </c>
      <c r="E7" s="19" t="s">
        <v>42</v>
      </c>
      <c r="F7" s="19" t="s">
        <v>43</v>
      </c>
      <c r="G7" s="21">
        <v>175000</v>
      </c>
      <c r="H7" s="21">
        <v>54600</v>
      </c>
      <c r="I7" s="22">
        <f t="shared" si="0"/>
        <v>31.2</v>
      </c>
      <c r="J7" s="21">
        <v>109220</v>
      </c>
      <c r="K7" s="21">
        <v>27433</v>
      </c>
      <c r="L7" s="21">
        <f t="shared" si="1"/>
        <v>147567</v>
      </c>
      <c r="M7" s="21">
        <v>142734</v>
      </c>
      <c r="N7" s="23">
        <f t="shared" si="2"/>
        <v>1.0338601874816091</v>
      </c>
      <c r="O7" s="24">
        <v>1240</v>
      </c>
      <c r="P7" s="25">
        <f t="shared" si="3"/>
        <v>119.00564516129032</v>
      </c>
      <c r="Q7" s="26" t="s">
        <v>44</v>
      </c>
      <c r="R7" s="27">
        <f ca="1">ABS(N18-N7)*100</f>
        <v>36.599179507794723</v>
      </c>
      <c r="S7" s="19" t="s">
        <v>45</v>
      </c>
      <c r="T7" s="19" t="s">
        <v>46</v>
      </c>
      <c r="U7" s="21">
        <v>24600</v>
      </c>
      <c r="V7" s="19" t="s">
        <v>47</v>
      </c>
      <c r="W7" s="20" t="s">
        <v>48</v>
      </c>
      <c r="X7" s="19" t="s">
        <v>46</v>
      </c>
      <c r="Y7" s="19" t="s">
        <v>49</v>
      </c>
      <c r="Z7" s="19" t="s">
        <v>50</v>
      </c>
      <c r="AA7" s="19">
        <v>70</v>
      </c>
      <c r="AB7" s="19" t="s">
        <v>46</v>
      </c>
      <c r="AC7" s="19" t="s">
        <v>46</v>
      </c>
      <c r="AD7" s="19" t="s">
        <v>46</v>
      </c>
      <c r="AE7" s="19" t="s">
        <v>46</v>
      </c>
      <c r="AF7" s="19" t="s">
        <v>46</v>
      </c>
      <c r="AG7" s="19" t="s">
        <v>46</v>
      </c>
      <c r="AH7" s="19" t="s">
        <v>46</v>
      </c>
      <c r="AI7" s="19" t="s">
        <v>46</v>
      </c>
      <c r="AJ7" s="19" t="s">
        <v>46</v>
      </c>
      <c r="AK7" s="19" t="s">
        <v>46</v>
      </c>
      <c r="AL7" s="19" t="s">
        <v>46</v>
      </c>
      <c r="AM7" s="19" t="s">
        <v>46</v>
      </c>
      <c r="AN7" s="19" t="s">
        <v>51</v>
      </c>
    </row>
    <row r="8" spans="1:40" x14ac:dyDescent="0.25">
      <c r="A8" s="19" t="s">
        <v>67</v>
      </c>
      <c r="B8" s="19" t="s">
        <v>68</v>
      </c>
      <c r="C8" s="20">
        <v>45898</v>
      </c>
      <c r="D8" s="21">
        <v>75000</v>
      </c>
      <c r="E8" s="19" t="s">
        <v>54</v>
      </c>
      <c r="F8" s="19" t="s">
        <v>43</v>
      </c>
      <c r="G8" s="21">
        <v>0</v>
      </c>
      <c r="H8" s="21">
        <v>46700</v>
      </c>
      <c r="I8" s="22" t="e">
        <f t="shared" si="0"/>
        <v>#DIV/0!</v>
      </c>
      <c r="J8" s="21">
        <v>92133</v>
      </c>
      <c r="K8" s="21">
        <v>33992</v>
      </c>
      <c r="L8" s="21">
        <f t="shared" si="1"/>
        <v>-33992</v>
      </c>
      <c r="M8" s="21">
        <v>104009</v>
      </c>
      <c r="N8" s="23">
        <f t="shared" si="2"/>
        <v>-0.32681787153034836</v>
      </c>
      <c r="O8" s="24">
        <v>1844</v>
      </c>
      <c r="P8" s="25">
        <f t="shared" si="3"/>
        <v>-18.433839479392624</v>
      </c>
      <c r="Q8" s="26" t="s">
        <v>44</v>
      </c>
      <c r="R8" s="27">
        <f ca="1">ABS(N18-N8)*100</f>
        <v>99.468626393401024</v>
      </c>
      <c r="S8" s="19" t="s">
        <v>45</v>
      </c>
      <c r="T8" s="19" t="s">
        <v>46</v>
      </c>
      <c r="U8" s="21">
        <v>33309</v>
      </c>
      <c r="V8" s="19" t="s">
        <v>47</v>
      </c>
      <c r="W8" s="20" t="s">
        <v>48</v>
      </c>
      <c r="X8" s="19" t="s">
        <v>46</v>
      </c>
      <c r="Y8" s="19" t="s">
        <v>49</v>
      </c>
      <c r="Z8" s="19" t="s">
        <v>50</v>
      </c>
      <c r="AA8" s="19">
        <v>46</v>
      </c>
      <c r="AB8" s="19" t="s">
        <v>46</v>
      </c>
      <c r="AC8" s="19" t="s">
        <v>46</v>
      </c>
      <c r="AD8" s="19" t="s">
        <v>46</v>
      </c>
      <c r="AE8" s="19" t="s">
        <v>46</v>
      </c>
      <c r="AF8" s="19" t="s">
        <v>46</v>
      </c>
      <c r="AG8" s="19" t="s">
        <v>46</v>
      </c>
      <c r="AH8" s="19" t="s">
        <v>46</v>
      </c>
      <c r="AI8" s="19" t="s">
        <v>46</v>
      </c>
      <c r="AJ8" s="19" t="s">
        <v>46</v>
      </c>
      <c r="AK8" s="19" t="s">
        <v>46</v>
      </c>
      <c r="AL8" s="19" t="s">
        <v>46</v>
      </c>
      <c r="AM8" s="19" t="s">
        <v>46</v>
      </c>
      <c r="AN8" s="19" t="s">
        <v>51</v>
      </c>
    </row>
    <row r="9" spans="1:40" x14ac:dyDescent="0.25">
      <c r="A9" s="10" t="s">
        <v>69</v>
      </c>
      <c r="B9" s="10" t="s">
        <v>70</v>
      </c>
      <c r="C9" s="11">
        <v>45407</v>
      </c>
      <c r="D9" s="12">
        <v>85000</v>
      </c>
      <c r="E9" s="10" t="s">
        <v>42</v>
      </c>
      <c r="F9" s="10" t="s">
        <v>43</v>
      </c>
      <c r="G9" s="12">
        <v>85000</v>
      </c>
      <c r="H9" s="12">
        <v>29100</v>
      </c>
      <c r="I9" s="13">
        <f t="shared" si="0"/>
        <v>34.235294117647058</v>
      </c>
      <c r="J9" s="12">
        <v>58289</v>
      </c>
      <c r="K9" s="12">
        <v>23886</v>
      </c>
      <c r="L9" s="12">
        <f t="shared" si="1"/>
        <v>61114</v>
      </c>
      <c r="M9" s="12">
        <v>60040</v>
      </c>
      <c r="N9" s="14">
        <f t="shared" si="2"/>
        <v>1.0178880746169221</v>
      </c>
      <c r="O9" s="15">
        <v>836</v>
      </c>
      <c r="P9" s="16">
        <f t="shared" si="3"/>
        <v>73.102870813397132</v>
      </c>
      <c r="Q9" s="17" t="s">
        <v>44</v>
      </c>
      <c r="R9" s="18">
        <f ca="1">ABS(N18-N9)*100</f>
        <v>35.001968221326017</v>
      </c>
      <c r="S9" s="10" t="s">
        <v>45</v>
      </c>
      <c r="T9" s="10" t="s">
        <v>46</v>
      </c>
      <c r="U9" s="12">
        <v>22803</v>
      </c>
      <c r="V9" s="10" t="s">
        <v>47</v>
      </c>
      <c r="W9" s="11" t="s">
        <v>48</v>
      </c>
      <c r="X9" s="10" t="s">
        <v>46</v>
      </c>
      <c r="Y9" s="10" t="s">
        <v>71</v>
      </c>
      <c r="Z9" s="10" t="s">
        <v>50</v>
      </c>
      <c r="AA9" s="10">
        <v>65</v>
      </c>
      <c r="AB9" s="10" t="s">
        <v>46</v>
      </c>
      <c r="AC9" s="10" t="s">
        <v>46</v>
      </c>
      <c r="AD9" s="10" t="s">
        <v>46</v>
      </c>
      <c r="AE9" s="10" t="s">
        <v>46</v>
      </c>
      <c r="AF9" s="10" t="s">
        <v>46</v>
      </c>
      <c r="AG9" s="10" t="s">
        <v>46</v>
      </c>
      <c r="AH9" s="10" t="s">
        <v>46</v>
      </c>
      <c r="AI9" s="10" t="s">
        <v>46</v>
      </c>
      <c r="AJ9" s="10" t="s">
        <v>46</v>
      </c>
      <c r="AK9" s="10" t="s">
        <v>46</v>
      </c>
      <c r="AL9" s="10" t="s">
        <v>46</v>
      </c>
      <c r="AM9" s="10" t="s">
        <v>46</v>
      </c>
      <c r="AN9" s="10" t="s">
        <v>72</v>
      </c>
    </row>
    <row r="10" spans="1:40" x14ac:dyDescent="0.25">
      <c r="A10" s="10" t="s">
        <v>73</v>
      </c>
      <c r="B10" s="10" t="s">
        <v>74</v>
      </c>
      <c r="C10" s="11">
        <v>45772</v>
      </c>
      <c r="D10" s="12">
        <v>99900</v>
      </c>
      <c r="E10" s="10" t="s">
        <v>42</v>
      </c>
      <c r="F10" s="10" t="s">
        <v>43</v>
      </c>
      <c r="G10" s="12">
        <v>99900</v>
      </c>
      <c r="H10" s="12">
        <v>26100</v>
      </c>
      <c r="I10" s="13">
        <f t="shared" si="0"/>
        <v>26.126126126126124</v>
      </c>
      <c r="J10" s="12">
        <v>51392</v>
      </c>
      <c r="K10" s="12">
        <v>12324</v>
      </c>
      <c r="L10" s="12">
        <f t="shared" si="1"/>
        <v>87576</v>
      </c>
      <c r="M10" s="12">
        <v>69889</v>
      </c>
      <c r="N10" s="14">
        <f t="shared" si="2"/>
        <v>1.2530727296141024</v>
      </c>
      <c r="O10" s="15">
        <v>912</v>
      </c>
      <c r="P10" s="16">
        <f t="shared" si="3"/>
        <v>96.026315789473685</v>
      </c>
      <c r="Q10" s="17" t="s">
        <v>44</v>
      </c>
      <c r="R10" s="18">
        <f ca="1">ABS(N18-N10)*100</f>
        <v>58.52043372104405</v>
      </c>
      <c r="S10" s="10" t="s">
        <v>45</v>
      </c>
      <c r="T10" s="10" t="s">
        <v>46</v>
      </c>
      <c r="U10" s="12">
        <v>8866</v>
      </c>
      <c r="V10" s="10" t="s">
        <v>47</v>
      </c>
      <c r="W10" s="11" t="s">
        <v>48</v>
      </c>
      <c r="X10" s="10" t="s">
        <v>46</v>
      </c>
      <c r="Y10" s="10" t="s">
        <v>71</v>
      </c>
      <c r="Z10" s="10" t="s">
        <v>50</v>
      </c>
      <c r="AA10" s="10">
        <v>53</v>
      </c>
      <c r="AB10" s="10" t="s">
        <v>46</v>
      </c>
      <c r="AC10" s="10" t="s">
        <v>46</v>
      </c>
      <c r="AD10" s="10" t="s">
        <v>46</v>
      </c>
      <c r="AE10" s="10" t="s">
        <v>46</v>
      </c>
      <c r="AF10" s="10" t="s">
        <v>46</v>
      </c>
      <c r="AG10" s="10" t="s">
        <v>46</v>
      </c>
      <c r="AH10" s="10" t="s">
        <v>46</v>
      </c>
      <c r="AI10" s="10" t="s">
        <v>46</v>
      </c>
      <c r="AJ10" s="10" t="s">
        <v>46</v>
      </c>
      <c r="AK10" s="10" t="s">
        <v>46</v>
      </c>
      <c r="AL10" s="10" t="s">
        <v>46</v>
      </c>
      <c r="AM10" s="10" t="s">
        <v>46</v>
      </c>
      <c r="AN10" s="10" t="s">
        <v>51</v>
      </c>
    </row>
    <row r="11" spans="1:40" x14ac:dyDescent="0.25">
      <c r="A11" s="19" t="s">
        <v>75</v>
      </c>
      <c r="B11" s="19" t="s">
        <v>76</v>
      </c>
      <c r="C11" s="20">
        <v>45546</v>
      </c>
      <c r="D11" s="21">
        <v>250000</v>
      </c>
      <c r="E11" s="19" t="s">
        <v>54</v>
      </c>
      <c r="F11" s="19" t="s">
        <v>43</v>
      </c>
      <c r="G11" s="21">
        <v>250000</v>
      </c>
      <c r="H11" s="21">
        <v>88600</v>
      </c>
      <c r="I11" s="22">
        <f t="shared" si="0"/>
        <v>35.44</v>
      </c>
      <c r="J11" s="21">
        <v>177117</v>
      </c>
      <c r="K11" s="21">
        <v>128304</v>
      </c>
      <c r="L11" s="21">
        <f t="shared" si="1"/>
        <v>121696</v>
      </c>
      <c r="M11" s="21">
        <v>85188</v>
      </c>
      <c r="N11" s="23">
        <f t="shared" si="2"/>
        <v>1.4285580128656619</v>
      </c>
      <c r="O11" s="24">
        <v>780</v>
      </c>
      <c r="P11" s="25">
        <f t="shared" si="3"/>
        <v>156.02051282051283</v>
      </c>
      <c r="Q11" s="26" t="s">
        <v>77</v>
      </c>
      <c r="R11" s="27">
        <f ca="1">ABS(N18-N11)*100</f>
        <v>76.068962046199999</v>
      </c>
      <c r="S11" s="19" t="s">
        <v>45</v>
      </c>
      <c r="T11" s="19" t="s">
        <v>46</v>
      </c>
      <c r="U11" s="21">
        <v>128304</v>
      </c>
      <c r="V11" s="19" t="s">
        <v>47</v>
      </c>
      <c r="W11" s="20" t="s">
        <v>48</v>
      </c>
      <c r="X11" s="19" t="s">
        <v>46</v>
      </c>
      <c r="Y11" s="19" t="s">
        <v>71</v>
      </c>
      <c r="Z11" s="19" t="s">
        <v>50</v>
      </c>
      <c r="AA11" s="19">
        <v>59</v>
      </c>
      <c r="AB11" s="19" t="s">
        <v>46</v>
      </c>
      <c r="AC11" s="19" t="s">
        <v>46</v>
      </c>
      <c r="AD11" s="19" t="s">
        <v>46</v>
      </c>
      <c r="AE11" s="19" t="s">
        <v>46</v>
      </c>
      <c r="AF11" s="19" t="s">
        <v>46</v>
      </c>
      <c r="AG11" s="19" t="s">
        <v>46</v>
      </c>
      <c r="AH11" s="19" t="s">
        <v>46</v>
      </c>
      <c r="AI11" s="19" t="s">
        <v>46</v>
      </c>
      <c r="AJ11" s="19" t="s">
        <v>46</v>
      </c>
      <c r="AK11" s="19" t="s">
        <v>46</v>
      </c>
      <c r="AL11" s="19" t="s">
        <v>46</v>
      </c>
      <c r="AM11" s="19" t="s">
        <v>46</v>
      </c>
      <c r="AN11" s="19" t="s">
        <v>51</v>
      </c>
    </row>
    <row r="12" spans="1:40" x14ac:dyDescent="0.25">
      <c r="A12" s="10" t="s">
        <v>80</v>
      </c>
      <c r="B12" s="10" t="s">
        <v>81</v>
      </c>
      <c r="C12" s="11">
        <v>45415</v>
      </c>
      <c r="D12" s="12">
        <v>129500</v>
      </c>
      <c r="E12" s="10" t="s">
        <v>42</v>
      </c>
      <c r="F12" s="10" t="s">
        <v>43</v>
      </c>
      <c r="G12" s="12">
        <v>129500</v>
      </c>
      <c r="H12" s="12">
        <v>47500</v>
      </c>
      <c r="I12" s="13">
        <f t="shared" si="0"/>
        <v>36.679536679536682</v>
      </c>
      <c r="J12" s="12">
        <v>156298</v>
      </c>
      <c r="K12" s="12">
        <v>12553</v>
      </c>
      <c r="L12" s="12">
        <f t="shared" si="1"/>
        <v>116947</v>
      </c>
      <c r="M12" s="12">
        <v>143745</v>
      </c>
      <c r="N12" s="14">
        <f t="shared" si="2"/>
        <v>0.81357264600507839</v>
      </c>
      <c r="O12" s="15">
        <v>1188</v>
      </c>
      <c r="P12" s="16">
        <f t="shared" si="3"/>
        <v>98.440235690235696</v>
      </c>
      <c r="Q12" s="17" t="s">
        <v>77</v>
      </c>
      <c r="R12" s="18">
        <f ca="1">ABS(N18-N12)*100</f>
        <v>14.570425360141648</v>
      </c>
      <c r="S12" s="10" t="s">
        <v>82</v>
      </c>
      <c r="T12" s="10" t="s">
        <v>46</v>
      </c>
      <c r="U12" s="12">
        <v>11667</v>
      </c>
      <c r="V12" s="10" t="s">
        <v>47</v>
      </c>
      <c r="W12" s="11" t="s">
        <v>48</v>
      </c>
      <c r="X12" s="10" t="s">
        <v>46</v>
      </c>
      <c r="Y12" s="10" t="s">
        <v>49</v>
      </c>
      <c r="Z12" s="10" t="s">
        <v>50</v>
      </c>
      <c r="AA12" s="10">
        <v>77</v>
      </c>
      <c r="AB12" s="10" t="s">
        <v>46</v>
      </c>
      <c r="AC12" s="10" t="s">
        <v>46</v>
      </c>
      <c r="AD12" s="10" t="s">
        <v>46</v>
      </c>
      <c r="AE12" s="10" t="s">
        <v>46</v>
      </c>
      <c r="AF12" s="10" t="s">
        <v>46</v>
      </c>
      <c r="AG12" s="10" t="s">
        <v>46</v>
      </c>
      <c r="AH12" s="10" t="s">
        <v>46</v>
      </c>
      <c r="AI12" s="10" t="s">
        <v>46</v>
      </c>
      <c r="AJ12" s="10" t="s">
        <v>46</v>
      </c>
      <c r="AK12" s="10" t="s">
        <v>46</v>
      </c>
      <c r="AL12" s="10" t="s">
        <v>46</v>
      </c>
      <c r="AM12" s="10" t="s">
        <v>46</v>
      </c>
      <c r="AN12" s="10" t="s">
        <v>51</v>
      </c>
    </row>
    <row r="13" spans="1:40" x14ac:dyDescent="0.25">
      <c r="A13" s="19" t="s">
        <v>85</v>
      </c>
      <c r="B13" s="19" t="s">
        <v>83</v>
      </c>
      <c r="C13" s="20">
        <v>45436</v>
      </c>
      <c r="D13" s="21">
        <v>91600</v>
      </c>
      <c r="E13" s="19" t="s">
        <v>84</v>
      </c>
      <c r="F13" s="19" t="s">
        <v>43</v>
      </c>
      <c r="G13" s="21">
        <v>73280</v>
      </c>
      <c r="H13" s="21">
        <v>32400</v>
      </c>
      <c r="I13" s="22">
        <f t="shared" si="0"/>
        <v>44.213973799126634</v>
      </c>
      <c r="J13" s="21">
        <v>55560</v>
      </c>
      <c r="K13" s="21">
        <v>3317</v>
      </c>
      <c r="L13" s="21">
        <f t="shared" si="1"/>
        <v>69963</v>
      </c>
      <c r="M13" s="21">
        <v>91174</v>
      </c>
      <c r="N13" s="23">
        <f t="shared" si="2"/>
        <v>0.76735692192949745</v>
      </c>
      <c r="O13" s="24">
        <v>1392</v>
      </c>
      <c r="P13" s="25">
        <f t="shared" si="3"/>
        <v>50.260775862068968</v>
      </c>
      <c r="Q13" s="26" t="s">
        <v>44</v>
      </c>
      <c r="R13" s="27">
        <f ca="1">ABS(N18-N13)*100</f>
        <v>9.9488529525835538</v>
      </c>
      <c r="S13" s="19" t="s">
        <v>45</v>
      </c>
      <c r="T13" s="19" t="s">
        <v>46</v>
      </c>
      <c r="U13" s="21">
        <v>2872</v>
      </c>
      <c r="V13" s="19" t="s">
        <v>47</v>
      </c>
      <c r="W13" s="20" t="s">
        <v>48</v>
      </c>
      <c r="X13" s="19" t="s">
        <v>86</v>
      </c>
      <c r="Y13" s="19" t="s">
        <v>49</v>
      </c>
      <c r="Z13" s="19" t="s">
        <v>50</v>
      </c>
      <c r="AA13" s="19">
        <v>52</v>
      </c>
      <c r="AB13" s="19" t="s">
        <v>46</v>
      </c>
      <c r="AC13" s="19" t="s">
        <v>46</v>
      </c>
      <c r="AD13" s="19" t="s">
        <v>46</v>
      </c>
      <c r="AE13" s="19" t="s">
        <v>46</v>
      </c>
      <c r="AF13" s="19" t="s">
        <v>46</v>
      </c>
      <c r="AG13" s="19" t="s">
        <v>46</v>
      </c>
      <c r="AH13" s="19" t="s">
        <v>46</v>
      </c>
      <c r="AI13" s="19" t="s">
        <v>46</v>
      </c>
      <c r="AJ13" s="19" t="s">
        <v>46</v>
      </c>
      <c r="AK13" s="19" t="s">
        <v>46</v>
      </c>
      <c r="AL13" s="19" t="s">
        <v>46</v>
      </c>
      <c r="AM13" s="19" t="s">
        <v>46</v>
      </c>
      <c r="AN13" s="19" t="s">
        <v>51</v>
      </c>
    </row>
    <row r="14" spans="1:40" x14ac:dyDescent="0.25">
      <c r="A14" s="10" t="s">
        <v>89</v>
      </c>
      <c r="B14" s="10" t="s">
        <v>90</v>
      </c>
      <c r="C14" s="11">
        <v>45345</v>
      </c>
      <c r="D14" s="12">
        <v>95000</v>
      </c>
      <c r="E14" s="10" t="s">
        <v>42</v>
      </c>
      <c r="F14" s="10" t="s">
        <v>43</v>
      </c>
      <c r="G14" s="12">
        <v>95000</v>
      </c>
      <c r="H14" s="12">
        <v>56600</v>
      </c>
      <c r="I14" s="13">
        <f t="shared" si="0"/>
        <v>59.578947368421055</v>
      </c>
      <c r="J14" s="12">
        <v>127039</v>
      </c>
      <c r="K14" s="12">
        <v>42890</v>
      </c>
      <c r="L14" s="12">
        <f t="shared" si="1"/>
        <v>52110</v>
      </c>
      <c r="M14" s="12">
        <v>146856</v>
      </c>
      <c r="N14" s="14">
        <f t="shared" si="2"/>
        <v>0.35483739173067497</v>
      </c>
      <c r="O14" s="15">
        <v>1447</v>
      </c>
      <c r="P14" s="16">
        <f t="shared" si="3"/>
        <v>36.012439530062196</v>
      </c>
      <c r="Q14" s="17" t="s">
        <v>44</v>
      </c>
      <c r="R14" s="18">
        <f ca="1">ABS(N18-N14)*100</f>
        <v>31.303100067298693</v>
      </c>
      <c r="S14" s="10" t="s">
        <v>45</v>
      </c>
      <c r="T14" s="10" t="s">
        <v>46</v>
      </c>
      <c r="U14" s="12">
        <v>17126</v>
      </c>
      <c r="V14" s="10" t="s">
        <v>47</v>
      </c>
      <c r="W14" s="11" t="s">
        <v>48</v>
      </c>
      <c r="X14" s="10" t="s">
        <v>46</v>
      </c>
      <c r="Y14" s="10" t="s">
        <v>49</v>
      </c>
      <c r="Z14" s="10" t="s">
        <v>50</v>
      </c>
      <c r="AA14" s="10">
        <v>69</v>
      </c>
      <c r="AB14" s="10" t="s">
        <v>46</v>
      </c>
      <c r="AC14" s="10" t="s">
        <v>46</v>
      </c>
      <c r="AD14" s="10" t="s">
        <v>46</v>
      </c>
      <c r="AE14" s="10" t="s">
        <v>46</v>
      </c>
      <c r="AF14" s="10" t="s">
        <v>46</v>
      </c>
      <c r="AG14" s="10" t="s">
        <v>46</v>
      </c>
      <c r="AH14" s="10" t="s">
        <v>46</v>
      </c>
      <c r="AI14" s="10" t="s">
        <v>46</v>
      </c>
      <c r="AJ14" s="10" t="s">
        <v>46</v>
      </c>
      <c r="AK14" s="10" t="s">
        <v>46</v>
      </c>
      <c r="AL14" s="10" t="s">
        <v>46</v>
      </c>
      <c r="AM14" s="10" t="s">
        <v>46</v>
      </c>
      <c r="AN14" s="10" t="s">
        <v>51</v>
      </c>
    </row>
    <row r="16" spans="1:40" x14ac:dyDescent="0.25">
      <c r="A16" s="36"/>
      <c r="B16" s="36"/>
      <c r="C16" s="37" t="s">
        <v>93</v>
      </c>
      <c r="D16" s="38">
        <f ca="1">+SUM(D2:D29)</f>
        <v>1520200</v>
      </c>
      <c r="E16" s="36"/>
      <c r="F16" s="36"/>
      <c r="G16" s="38">
        <f ca="1">+SUM(G2:G29)</f>
        <v>1346466</v>
      </c>
      <c r="H16" s="38">
        <f ca="1">+SUM(H2:H29)</f>
        <v>606600</v>
      </c>
      <c r="I16" s="39"/>
      <c r="J16" s="38">
        <f ca="1">+SUM(J2:J29)</f>
        <v>1291091</v>
      </c>
      <c r="K16" s="38"/>
      <c r="L16" s="38">
        <f ca="1">+SUM(L2:L29)</f>
        <v>943231</v>
      </c>
      <c r="M16" s="38">
        <f ca="1">+SUM(M2:M29)</f>
        <v>1464862</v>
      </c>
      <c r="N16" s="40"/>
      <c r="O16" s="41"/>
      <c r="P16" s="42" t="e">
        <f ca="1">AVERAGE(P2:P29)</f>
        <v>#DIV/0!</v>
      </c>
      <c r="Q16" s="43"/>
      <c r="R16" s="44">
        <f ca="1">ABS(N18-N17)*100</f>
        <v>3.8868392403661911</v>
      </c>
      <c r="S16" s="36"/>
      <c r="T16" s="36"/>
      <c r="U16" s="38"/>
      <c r="V16" s="36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28"/>
      <c r="B17" s="28"/>
      <c r="C17" s="29"/>
      <c r="D17" s="30"/>
      <c r="E17" s="28"/>
      <c r="F17" s="28"/>
      <c r="G17" s="30"/>
      <c r="H17" s="30" t="s">
        <v>94</v>
      </c>
      <c r="I17" s="31">
        <f ca="1">H16/G16*100</f>
        <v>45.051267540361209</v>
      </c>
      <c r="J17" s="30"/>
      <c r="K17" s="30"/>
      <c r="L17" s="30"/>
      <c r="M17" s="30" t="s">
        <v>96</v>
      </c>
      <c r="N17" s="54">
        <v>0.629</v>
      </c>
      <c r="O17" s="32"/>
      <c r="P17" s="33" t="s">
        <v>98</v>
      </c>
      <c r="Q17" s="34">
        <f ca="1">STDEV(N2:N29)</f>
        <v>0.48672837388907048</v>
      </c>
      <c r="R17" s="35"/>
      <c r="S17" s="28"/>
      <c r="T17" s="28"/>
      <c r="U17" s="30"/>
      <c r="V17" s="28"/>
      <c r="W17" s="29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45"/>
      <c r="B18" s="45"/>
      <c r="C18" s="46"/>
      <c r="D18" s="47"/>
      <c r="E18" s="45"/>
      <c r="F18" s="45"/>
      <c r="G18" s="47"/>
      <c r="H18" s="47" t="s">
        <v>95</v>
      </c>
      <c r="I18" s="48" t="e">
        <f>STDEV(I2:I29)</f>
        <v>#DIV/0!</v>
      </c>
      <c r="J18" s="47"/>
      <c r="K18" s="47"/>
      <c r="L18" s="47"/>
      <c r="M18" s="47" t="s">
        <v>97</v>
      </c>
      <c r="N18" s="49">
        <f ca="1">AVERAGE(N2:N29)</f>
        <v>0.66786839240366191</v>
      </c>
      <c r="O18" s="50"/>
      <c r="P18" s="51" t="s">
        <v>99</v>
      </c>
      <c r="Q18" s="53">
        <f ca="1">AVERAGE(R2:R29)</f>
        <v>38.334893612288255</v>
      </c>
      <c r="R18" s="52" t="s">
        <v>100</v>
      </c>
      <c r="S18" s="45">
        <f ca="1">+(Q18/N18)</f>
        <v>57.398873862439828</v>
      </c>
      <c r="T18" s="45"/>
      <c r="U18" s="47"/>
      <c r="V18" s="45"/>
      <c r="W18" s="46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21" spans="1:40" ht="26.25" x14ac:dyDescent="0.4">
      <c r="F21" s="55" t="s">
        <v>101</v>
      </c>
    </row>
    <row r="25" spans="1:40" x14ac:dyDescent="0.25">
      <c r="A25" s="19" t="s">
        <v>78</v>
      </c>
      <c r="B25" s="19" t="s">
        <v>79</v>
      </c>
      <c r="C25" s="20">
        <v>45082</v>
      </c>
      <c r="D25" s="21">
        <v>0</v>
      </c>
      <c r="E25" s="19" t="s">
        <v>63</v>
      </c>
      <c r="F25" s="19" t="s">
        <v>64</v>
      </c>
      <c r="G25" s="21">
        <v>0</v>
      </c>
      <c r="H25" s="21">
        <v>35300</v>
      </c>
      <c r="I25" s="22" t="e">
        <f>H25/G25*100</f>
        <v>#DIV/0!</v>
      </c>
      <c r="J25" s="21">
        <v>75692</v>
      </c>
      <c r="K25" s="21">
        <v>4249</v>
      </c>
      <c r="L25" s="21">
        <f>G25-K25</f>
        <v>-4249</v>
      </c>
      <c r="M25" s="21">
        <v>134798</v>
      </c>
      <c r="N25" s="23">
        <f>L25/M25</f>
        <v>-3.1521239187525037E-2</v>
      </c>
      <c r="O25" s="24">
        <v>960</v>
      </c>
      <c r="P25" s="25">
        <f>L25/O25</f>
        <v>-4.4260416666666664</v>
      </c>
      <c r="Q25" s="26" t="s">
        <v>44</v>
      </c>
      <c r="R25" s="27">
        <f ca="1">ABS(N18-N25)*100</f>
        <v>69.9389631591187</v>
      </c>
      <c r="S25" s="19" t="s">
        <v>45</v>
      </c>
      <c r="T25" s="19" t="s">
        <v>46</v>
      </c>
      <c r="U25" s="21">
        <v>3900</v>
      </c>
      <c r="V25" s="19" t="s">
        <v>47</v>
      </c>
      <c r="W25" s="20" t="s">
        <v>48</v>
      </c>
      <c r="X25" s="19" t="s">
        <v>46</v>
      </c>
      <c r="Y25" s="19" t="s">
        <v>49</v>
      </c>
      <c r="Z25" s="19" t="s">
        <v>50</v>
      </c>
      <c r="AA25" s="19">
        <v>95</v>
      </c>
      <c r="AB25" s="19" t="s">
        <v>46</v>
      </c>
      <c r="AC25" s="19" t="s">
        <v>46</v>
      </c>
      <c r="AD25" s="19" t="s">
        <v>46</v>
      </c>
      <c r="AE25" s="19" t="s">
        <v>46</v>
      </c>
      <c r="AF25" s="19" t="s">
        <v>46</v>
      </c>
      <c r="AG25" s="19" t="s">
        <v>46</v>
      </c>
      <c r="AH25" s="19" t="s">
        <v>46</v>
      </c>
      <c r="AI25" s="19" t="s">
        <v>46</v>
      </c>
      <c r="AJ25" s="19" t="s">
        <v>46</v>
      </c>
      <c r="AK25" s="19" t="s">
        <v>46</v>
      </c>
      <c r="AL25" s="19" t="s">
        <v>46</v>
      </c>
      <c r="AM25" s="19" t="s">
        <v>46</v>
      </c>
      <c r="AN25" s="19" t="s">
        <v>51</v>
      </c>
    </row>
    <row r="26" spans="1:40" x14ac:dyDescent="0.25">
      <c r="A26" s="19" t="s">
        <v>85</v>
      </c>
      <c r="B26" s="19" t="s">
        <v>83</v>
      </c>
      <c r="C26" s="20">
        <v>45436</v>
      </c>
      <c r="D26" s="21">
        <v>0</v>
      </c>
      <c r="E26" s="19" t="s">
        <v>84</v>
      </c>
      <c r="F26" s="19" t="s">
        <v>43</v>
      </c>
      <c r="G26" s="21">
        <v>0</v>
      </c>
      <c r="H26" s="21">
        <v>32400</v>
      </c>
      <c r="I26" s="22" t="e">
        <f>H26/G26*100</f>
        <v>#DIV/0!</v>
      </c>
      <c r="J26" s="21">
        <v>64874</v>
      </c>
      <c r="K26" s="21">
        <v>12631</v>
      </c>
      <c r="L26" s="21">
        <f>G26-K26</f>
        <v>-12631</v>
      </c>
      <c r="M26" s="21">
        <v>91174</v>
      </c>
      <c r="N26" s="23">
        <f>L26/M26</f>
        <v>-0.13853730230109462</v>
      </c>
      <c r="O26" s="24">
        <v>1392</v>
      </c>
      <c r="P26" s="25">
        <f>L26/O26</f>
        <v>-9.0739942528735629</v>
      </c>
      <c r="Q26" s="26" t="s">
        <v>44</v>
      </c>
      <c r="R26" s="27">
        <f ca="1">ABS(N18-N26)*100</f>
        <v>80.640569470475654</v>
      </c>
      <c r="S26" s="19" t="s">
        <v>45</v>
      </c>
      <c r="T26" s="19" t="s">
        <v>46</v>
      </c>
      <c r="U26" s="21">
        <v>12186</v>
      </c>
      <c r="V26" s="19" t="s">
        <v>47</v>
      </c>
      <c r="W26" s="20" t="s">
        <v>48</v>
      </c>
      <c r="X26" s="19" t="s">
        <v>46</v>
      </c>
      <c r="Y26" s="19" t="s">
        <v>49</v>
      </c>
      <c r="Z26" s="19" t="s">
        <v>50</v>
      </c>
      <c r="AA26" s="19">
        <v>52</v>
      </c>
      <c r="AB26" s="19" t="s">
        <v>46</v>
      </c>
      <c r="AC26" s="19" t="s">
        <v>46</v>
      </c>
      <c r="AD26" s="19" t="s">
        <v>46</v>
      </c>
      <c r="AE26" s="19" t="s">
        <v>46</v>
      </c>
      <c r="AF26" s="19" t="s">
        <v>46</v>
      </c>
      <c r="AG26" s="19" t="s">
        <v>46</v>
      </c>
      <c r="AH26" s="19" t="s">
        <v>46</v>
      </c>
      <c r="AI26" s="19" t="s">
        <v>46</v>
      </c>
      <c r="AJ26" s="19" t="s">
        <v>46</v>
      </c>
      <c r="AK26" s="19" t="s">
        <v>46</v>
      </c>
      <c r="AL26" s="19" t="s">
        <v>46</v>
      </c>
      <c r="AM26" s="19" t="s">
        <v>46</v>
      </c>
      <c r="AN26" s="19" t="s">
        <v>51</v>
      </c>
    </row>
    <row r="27" spans="1:40" x14ac:dyDescent="0.25">
      <c r="A27" s="10" t="s">
        <v>87</v>
      </c>
      <c r="B27" s="10" t="s">
        <v>88</v>
      </c>
      <c r="C27" s="11">
        <v>45211</v>
      </c>
      <c r="D27" s="12">
        <v>0</v>
      </c>
      <c r="E27" s="10" t="s">
        <v>63</v>
      </c>
      <c r="F27" s="10" t="s">
        <v>64</v>
      </c>
      <c r="G27" s="12">
        <v>0</v>
      </c>
      <c r="H27" s="12">
        <v>47800</v>
      </c>
      <c r="I27" s="13" t="e">
        <f>H27/G27*100</f>
        <v>#DIV/0!</v>
      </c>
      <c r="J27" s="12">
        <v>102577</v>
      </c>
      <c r="K27" s="12">
        <v>30702</v>
      </c>
      <c r="L27" s="12">
        <f>G27-K27</f>
        <v>-30702</v>
      </c>
      <c r="M27" s="12">
        <v>135613</v>
      </c>
      <c r="N27" s="14">
        <f>L27/M27</f>
        <v>-0.22639422474246571</v>
      </c>
      <c r="O27" s="15">
        <v>1232</v>
      </c>
      <c r="P27" s="16">
        <f>L27/O27</f>
        <v>-24.920454545454547</v>
      </c>
      <c r="Q27" s="17" t="s">
        <v>44</v>
      </c>
      <c r="R27" s="18">
        <f ca="1">ABS(N18-N27)*100</f>
        <v>89.426261714612764</v>
      </c>
      <c r="S27" s="10" t="s">
        <v>45</v>
      </c>
      <c r="T27" s="10" t="s">
        <v>46</v>
      </c>
      <c r="U27" s="12">
        <v>7050</v>
      </c>
      <c r="V27" s="10" t="s">
        <v>47</v>
      </c>
      <c r="W27" s="11" t="s">
        <v>48</v>
      </c>
      <c r="X27" s="10" t="s">
        <v>46</v>
      </c>
      <c r="Y27" s="10" t="s">
        <v>49</v>
      </c>
      <c r="Z27" s="10" t="s">
        <v>50</v>
      </c>
      <c r="AA27" s="10">
        <v>72</v>
      </c>
      <c r="AB27" s="10" t="s">
        <v>46</v>
      </c>
      <c r="AC27" s="10" t="s">
        <v>46</v>
      </c>
      <c r="AD27" s="10" t="s">
        <v>46</v>
      </c>
      <c r="AE27" s="10" t="s">
        <v>46</v>
      </c>
      <c r="AF27" s="10" t="s">
        <v>46</v>
      </c>
      <c r="AG27" s="10" t="s">
        <v>46</v>
      </c>
      <c r="AH27" s="10" t="s">
        <v>46</v>
      </c>
      <c r="AI27" s="10" t="s">
        <v>46</v>
      </c>
      <c r="AJ27" s="10" t="s">
        <v>46</v>
      </c>
      <c r="AK27" s="10" t="s">
        <v>46</v>
      </c>
      <c r="AL27" s="10" t="s">
        <v>46</v>
      </c>
      <c r="AM27" s="10" t="s">
        <v>46</v>
      </c>
      <c r="AN27" s="10" t="s">
        <v>51</v>
      </c>
    </row>
    <row r="28" spans="1:40" x14ac:dyDescent="0.25">
      <c r="A28" s="10" t="s">
        <v>61</v>
      </c>
      <c r="B28" s="10" t="s">
        <v>62</v>
      </c>
      <c r="C28" s="11">
        <v>45470</v>
      </c>
      <c r="D28" s="12">
        <v>0</v>
      </c>
      <c r="E28" s="10" t="s">
        <v>63</v>
      </c>
      <c r="F28" s="10" t="s">
        <v>64</v>
      </c>
      <c r="G28" s="12">
        <v>0</v>
      </c>
      <c r="H28" s="12">
        <v>13500</v>
      </c>
      <c r="I28" s="13" t="e">
        <f>H28/G28*100</f>
        <v>#DIV/0!</v>
      </c>
      <c r="J28" s="12">
        <v>27063</v>
      </c>
      <c r="K28" s="12">
        <v>4042</v>
      </c>
      <c r="L28" s="12">
        <f>G28-K28</f>
        <v>-4042</v>
      </c>
      <c r="M28" s="12">
        <v>40176</v>
      </c>
      <c r="N28" s="14">
        <f>L28/M28</f>
        <v>-0.10060732775786539</v>
      </c>
      <c r="O28" s="15">
        <v>592</v>
      </c>
      <c r="P28" s="16">
        <f>L28/O28</f>
        <v>-6.8277027027027026</v>
      </c>
      <c r="Q28" s="17" t="s">
        <v>44</v>
      </c>
      <c r="R28" s="18">
        <f ca="1">ABS(N18-N28)*100</f>
        <v>76.847572016152725</v>
      </c>
      <c r="S28" s="10" t="s">
        <v>45</v>
      </c>
      <c r="T28" s="10" t="s">
        <v>46</v>
      </c>
      <c r="U28" s="12">
        <v>4042</v>
      </c>
      <c r="V28" s="10" t="s">
        <v>47</v>
      </c>
      <c r="W28" s="11" t="s">
        <v>48</v>
      </c>
      <c r="X28" s="10" t="s">
        <v>46</v>
      </c>
      <c r="Y28" s="10" t="s">
        <v>49</v>
      </c>
      <c r="Z28" s="10" t="s">
        <v>50</v>
      </c>
      <c r="AA28" s="10">
        <v>45</v>
      </c>
      <c r="AB28" s="10" t="s">
        <v>46</v>
      </c>
      <c r="AC28" s="10" t="s">
        <v>46</v>
      </c>
      <c r="AD28" s="10" t="s">
        <v>46</v>
      </c>
      <c r="AE28" s="10" t="s">
        <v>46</v>
      </c>
      <c r="AF28" s="10" t="s">
        <v>46</v>
      </c>
      <c r="AG28" s="10" t="s">
        <v>46</v>
      </c>
      <c r="AH28" s="10" t="s">
        <v>46</v>
      </c>
      <c r="AI28" s="10" t="s">
        <v>46</v>
      </c>
      <c r="AJ28" s="10" t="s">
        <v>46</v>
      </c>
      <c r="AK28" s="10" t="s">
        <v>46</v>
      </c>
      <c r="AL28" s="10" t="s">
        <v>46</v>
      </c>
      <c r="AM28" s="10" t="s">
        <v>46</v>
      </c>
      <c r="AN28" s="10" t="s">
        <v>51</v>
      </c>
    </row>
    <row r="29" spans="1:40" x14ac:dyDescent="0.25">
      <c r="A29" s="19" t="s">
        <v>91</v>
      </c>
      <c r="B29" s="19" t="s">
        <v>92</v>
      </c>
      <c r="C29" s="20">
        <v>45765</v>
      </c>
      <c r="D29" s="21">
        <v>0</v>
      </c>
      <c r="E29" s="19" t="s">
        <v>60</v>
      </c>
      <c r="F29" s="19" t="s">
        <v>43</v>
      </c>
      <c r="G29" s="21">
        <v>0</v>
      </c>
      <c r="H29" s="21">
        <v>30500</v>
      </c>
      <c r="I29" s="22" t="e">
        <f>H29/G29*100</f>
        <v>#DIV/0!</v>
      </c>
      <c r="J29" s="21">
        <v>60003</v>
      </c>
      <c r="K29" s="21">
        <v>10728</v>
      </c>
      <c r="L29" s="21">
        <f>G29-K29</f>
        <v>-10728</v>
      </c>
      <c r="M29" s="21">
        <v>88148</v>
      </c>
      <c r="N29" s="23">
        <f>L29/M29</f>
        <v>-0.12170440622589282</v>
      </c>
      <c r="O29" s="24">
        <v>1062</v>
      </c>
      <c r="P29" s="25">
        <f>L29/O29</f>
        <v>-10.101694915254237</v>
      </c>
      <c r="Q29" s="26" t="s">
        <v>44</v>
      </c>
      <c r="R29" s="27">
        <f ca="1">ABS(N18-N29)*100</f>
        <v>78.957279862955474</v>
      </c>
      <c r="S29" s="19" t="s">
        <v>45</v>
      </c>
      <c r="T29" s="19" t="s">
        <v>46</v>
      </c>
      <c r="U29" s="21">
        <v>5760</v>
      </c>
      <c r="V29" s="19" t="s">
        <v>47</v>
      </c>
      <c r="W29" s="20" t="s">
        <v>48</v>
      </c>
      <c r="X29" s="19" t="s">
        <v>46</v>
      </c>
      <c r="Y29" s="19" t="s">
        <v>49</v>
      </c>
      <c r="Z29" s="19" t="s">
        <v>50</v>
      </c>
      <c r="AA29" s="19">
        <v>58</v>
      </c>
      <c r="AB29" s="19" t="s">
        <v>46</v>
      </c>
      <c r="AC29" s="19" t="s">
        <v>46</v>
      </c>
      <c r="AD29" s="19" t="s">
        <v>46</v>
      </c>
      <c r="AE29" s="19" t="s">
        <v>46</v>
      </c>
      <c r="AF29" s="19" t="s">
        <v>46</v>
      </c>
      <c r="AG29" s="19" t="s">
        <v>46</v>
      </c>
      <c r="AH29" s="19" t="s">
        <v>46</v>
      </c>
      <c r="AI29" s="19" t="s">
        <v>46</v>
      </c>
      <c r="AJ29" s="19" t="s">
        <v>46</v>
      </c>
      <c r="AK29" s="19" t="s">
        <v>46</v>
      </c>
      <c r="AL29" s="19" t="s">
        <v>46</v>
      </c>
      <c r="AM29" s="19" t="s">
        <v>46</v>
      </c>
      <c r="AN29" s="1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Elijah Burkhardt</cp:lastModifiedBy>
  <dcterms:created xsi:type="dcterms:W3CDTF">2026-01-09T05:02:01Z</dcterms:created>
  <dcterms:modified xsi:type="dcterms:W3CDTF">2026-04-09T18:22:26Z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