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jibu\Downloads\"/>
    </mc:Choice>
  </mc:AlternateContent>
  <xr:revisionPtr revIDLastSave="0" documentId="13_ncr:1_{A9DA50C0-E8C1-420A-A799-BB3F4E3AA8D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cru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V3" i="5" s="1"/>
  <c r="W3" i="5" s="1"/>
  <c r="T3" i="5"/>
  <c r="N3" i="5"/>
  <c r="G3" i="5" s="1"/>
  <c r="X3" i="5" l="1"/>
  <c r="S3" i="5"/>
  <c r="Y3" i="5" s="1"/>
  <c r="T4" i="5" l="1"/>
  <c r="U4" i="5"/>
  <c r="V4" i="5" s="1"/>
  <c r="W4" i="5" s="1"/>
  <c r="N4" i="5"/>
  <c r="G4" i="5" s="1"/>
  <c r="X4" i="5" l="1"/>
  <c r="S4" i="5"/>
  <c r="Y4" i="5" s="1"/>
  <c r="X5" i="5" l="1"/>
  <c r="S5" i="5"/>
</calcChain>
</file>

<file path=xl/sharedStrings.xml><?xml version="1.0" encoding="utf-8"?>
<sst xmlns="http://schemas.openxmlformats.org/spreadsheetml/2006/main" count="31" uniqueCount="30">
  <si>
    <t>Parcel Number</t>
  </si>
  <si>
    <t>Sale Date</t>
  </si>
  <si>
    <t>Sale Price</t>
  </si>
  <si>
    <t>Topology</t>
  </si>
  <si>
    <t>Public Water</t>
  </si>
  <si>
    <t>Public Sewer</t>
  </si>
  <si>
    <t>Liber/Page</t>
  </si>
  <si>
    <t>Conf.</t>
  </si>
  <si>
    <t>Total Acre</t>
  </si>
  <si>
    <t>Other Acre</t>
  </si>
  <si>
    <t>Type</t>
  </si>
  <si>
    <t>Other Acre
Value</t>
  </si>
  <si>
    <t>Building
Value</t>
  </si>
  <si>
    <t>Residual
Value</t>
  </si>
  <si>
    <t>Adjusted
Sale Price</t>
  </si>
  <si>
    <t>Days</t>
  </si>
  <si>
    <t>Months</t>
  </si>
  <si>
    <t>Time
Adjustment</t>
  </si>
  <si>
    <t>Residual
Acre</t>
  </si>
  <si>
    <t>Unadjusted
Price per Acre</t>
  </si>
  <si>
    <t>NBHD</t>
  </si>
  <si>
    <t>Comments</t>
  </si>
  <si>
    <t>Drain</t>
  </si>
  <si>
    <t>ROW</t>
  </si>
  <si>
    <t>Scrub Price
Per Acre</t>
  </si>
  <si>
    <t>Scrub Acre</t>
  </si>
  <si>
    <t>No</t>
  </si>
  <si>
    <t>012-0-021-400-010-00</t>
  </si>
  <si>
    <t>007-0-027-200-015-05</t>
  </si>
  <si>
    <t>Omer City Industrial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</si>
</sst>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\1\4\-000\-000\-000\-00"/>
    <numFmt numFmtId="165" formatCode="&quot;$&quot;#,##0"/>
    <numFmt numFmtId="166" formatCode="&quot;$&quot;#,##0.00"/>
    <numFmt numFmtId="167" formatCode="0.0000"/>
    <numFmt numFmtId="168" formatCode="0.000"/>
    <numFmt numFmtId="169" formatCode="&quot;$&quot;#,##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 vertical="center"/>
    </xf>
    <xf numFmtId="5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5" fontId="3" fillId="0" borderId="0" xfId="0" applyNumberFormat="1" applyFont="1"/>
    <xf numFmtId="168" fontId="0" fillId="0" borderId="1" xfId="0" applyNumberFormat="1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5" fontId="4" fillId="0" borderId="0" xfId="1" applyNumberFormat="1" applyFont="1" applyFill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2"/>
  <sheetViews>
    <sheetView tabSelected="1" zoomScale="85" zoomScaleNormal="85" workbookViewId="0">
      <selection activeCell="K7" sqref="K7"/>
    </sheetView>
  </sheetViews>
  <sheetFormatPr defaultColWidth="9.140625" defaultRowHeight="15" x14ac:dyDescent="0.25"/>
  <cols>
    <col min="1" max="1" width="9.140625" style="1"/>
    <col min="2" max="2" width="21" style="3" bestFit="1" customWidth="1"/>
    <col min="3" max="3" width="10.7109375" style="4" customWidth="1"/>
    <col min="4" max="4" width="9.140625" style="5"/>
    <col min="5" max="5" width="9.140625" style="2" customWidth="1"/>
    <col min="6" max="7" width="18.7109375" style="2" customWidth="1"/>
    <col min="8" max="10" width="14.28515625" style="2" hidden="1" customWidth="1"/>
    <col min="11" max="11" width="14.28515625" style="2" customWidth="1"/>
    <col min="12" max="13" width="15.85546875" style="2" customWidth="1"/>
    <col min="14" max="14" width="14.28515625" style="13" customWidth="1"/>
    <col min="15" max="15" width="14.28515625" style="35" customWidth="1"/>
    <col min="16" max="16" width="14.28515625" style="2" hidden="1" customWidth="1"/>
    <col min="17" max="18" width="14.28515625" style="5" customWidth="1"/>
    <col min="19" max="19" width="14.28515625" style="35" customWidth="1"/>
    <col min="20" max="20" width="14.28515625" style="13" customWidth="1"/>
    <col min="21" max="22" width="9.140625" style="2"/>
    <col min="23" max="23" width="14.140625" style="2" customWidth="1"/>
    <col min="24" max="24" width="11.5703125" style="5" customWidth="1"/>
    <col min="25" max="25" width="15.42578125" style="2" customWidth="1"/>
    <col min="26" max="26" width="42.5703125" customWidth="1"/>
  </cols>
  <sheetData>
    <row r="1" spans="1:26" ht="47.25" customHeight="1" x14ac:dyDescent="0.25">
      <c r="A1" s="47"/>
      <c r="B1" s="47"/>
      <c r="C1" s="47"/>
      <c r="D1" s="47"/>
      <c r="E1" s="47"/>
      <c r="F1" s="47"/>
      <c r="G1" s="48"/>
      <c r="H1" s="48"/>
      <c r="J1"/>
      <c r="K1" s="48"/>
      <c r="L1" s="48"/>
      <c r="M1" s="22"/>
      <c r="N1" s="14"/>
      <c r="O1" s="41"/>
    </row>
    <row r="2" spans="1:26" ht="30.75" thickBot="1" x14ac:dyDescent="0.3">
      <c r="A2" s="7" t="s">
        <v>20</v>
      </c>
      <c r="B2" s="8" t="s">
        <v>0</v>
      </c>
      <c r="C2" s="9" t="s">
        <v>1</v>
      </c>
      <c r="D2" s="10" t="s">
        <v>2</v>
      </c>
      <c r="E2" s="11" t="s">
        <v>7</v>
      </c>
      <c r="F2" s="11" t="s">
        <v>6</v>
      </c>
      <c r="G2" s="18" t="s">
        <v>19</v>
      </c>
      <c r="H2" s="11" t="s">
        <v>3</v>
      </c>
      <c r="I2" s="11" t="s">
        <v>4</v>
      </c>
      <c r="J2" s="11" t="s">
        <v>5</v>
      </c>
      <c r="K2" s="11" t="s">
        <v>8</v>
      </c>
      <c r="L2" s="12" t="s">
        <v>23</v>
      </c>
      <c r="M2" s="12" t="s">
        <v>22</v>
      </c>
      <c r="N2" s="18" t="s">
        <v>18</v>
      </c>
      <c r="O2" s="34" t="s">
        <v>9</v>
      </c>
      <c r="P2" s="12" t="s">
        <v>10</v>
      </c>
      <c r="Q2" s="36" t="s">
        <v>11</v>
      </c>
      <c r="R2" s="36" t="s">
        <v>12</v>
      </c>
      <c r="S2" s="45" t="s">
        <v>25</v>
      </c>
      <c r="T2" s="19" t="s">
        <v>13</v>
      </c>
      <c r="U2" s="18" t="s">
        <v>15</v>
      </c>
      <c r="V2" s="18" t="s">
        <v>16</v>
      </c>
      <c r="W2" s="18" t="s">
        <v>17</v>
      </c>
      <c r="X2" s="20" t="s">
        <v>14</v>
      </c>
      <c r="Y2" s="18" t="s">
        <v>24</v>
      </c>
      <c r="Z2" s="12" t="s">
        <v>21</v>
      </c>
    </row>
    <row r="3" spans="1:26" ht="15.75" thickTop="1" x14ac:dyDescent="0.25">
      <c r="B3" s="3" t="s">
        <v>28</v>
      </c>
      <c r="C3" s="46">
        <v>45735</v>
      </c>
      <c r="D3" s="5">
        <v>65000</v>
      </c>
      <c r="E3" s="2" t="s">
        <v>26</v>
      </c>
      <c r="F3" s="2">
        <v>202500816</v>
      </c>
      <c r="G3" s="5">
        <f t="shared" ref="G3" si="0">D3/N3</f>
        <v>3420.1525914233098</v>
      </c>
      <c r="K3" s="35">
        <v>19.367999999999999</v>
      </c>
      <c r="L3" s="35">
        <v>0.36299999999999999</v>
      </c>
      <c r="M3" s="35">
        <v>0</v>
      </c>
      <c r="N3" s="35">
        <f t="shared" ref="N3" si="1">ROUND(K3-L3-M3,3)</f>
        <v>19.004999999999999</v>
      </c>
      <c r="O3" s="35">
        <v>0</v>
      </c>
      <c r="Q3" s="5">
        <v>0</v>
      </c>
      <c r="R3" s="5">
        <v>0</v>
      </c>
      <c r="S3" s="35">
        <f t="shared" ref="S3" si="2">N3-O3</f>
        <v>19.004999999999999</v>
      </c>
      <c r="T3" s="13">
        <f t="shared" ref="T3" si="3">D3-Q3-R3</f>
        <v>65000</v>
      </c>
      <c r="U3" s="2">
        <f>IF(C3&lt;($M$1-365),DAYS360(C3,$M$1),0)</f>
        <v>0</v>
      </c>
      <c r="V3" s="2">
        <f t="shared" ref="V3" si="4">ROUND(U3/30,0)</f>
        <v>0</v>
      </c>
      <c r="W3" s="16">
        <f>$N$1*V3</f>
        <v>0</v>
      </c>
      <c r="X3" s="5">
        <f t="shared" ref="X3" si="5">(W3+1)*T3</f>
        <v>65000</v>
      </c>
      <c r="Y3" s="15">
        <f t="shared" ref="Y3" si="6">T3/S3</f>
        <v>3420.1525914233098</v>
      </c>
    </row>
    <row r="4" spans="1:26" x14ac:dyDescent="0.25">
      <c r="B4" s="3" t="s">
        <v>27</v>
      </c>
      <c r="C4" s="46">
        <v>45047</v>
      </c>
      <c r="D4" s="5">
        <v>107500</v>
      </c>
      <c r="E4" s="2" t="s">
        <v>26</v>
      </c>
      <c r="F4" s="2">
        <v>202301750</v>
      </c>
      <c r="G4" s="5">
        <f t="shared" ref="G4" si="7">D4/N4</f>
        <v>2687.5</v>
      </c>
      <c r="K4" s="35">
        <v>40</v>
      </c>
      <c r="L4" s="35">
        <v>0</v>
      </c>
      <c r="M4" s="35">
        <v>0</v>
      </c>
      <c r="N4" s="35">
        <f t="shared" ref="N4" si="8">ROUND(K4-L4-M4,3)</f>
        <v>40</v>
      </c>
      <c r="O4" s="35">
        <v>0</v>
      </c>
      <c r="Q4" s="5">
        <v>0</v>
      </c>
      <c r="R4" s="5">
        <v>0</v>
      </c>
      <c r="S4" s="35">
        <f t="shared" ref="S4" si="9">N4-O4</f>
        <v>40</v>
      </c>
      <c r="T4" s="13">
        <f t="shared" ref="T4" si="10">D4-Q4-R4</f>
        <v>107500</v>
      </c>
      <c r="U4" s="2">
        <f>IF(C4&lt;($M$1-365),DAYS360(C4,$M$1),0)</f>
        <v>0</v>
      </c>
      <c r="V4" s="2">
        <f t="shared" ref="V4" si="11">ROUND(U4/30,0)</f>
        <v>0</v>
      </c>
      <c r="W4" s="16">
        <f>$N$1*V4</f>
        <v>0</v>
      </c>
      <c r="X4" s="5">
        <f t="shared" ref="X4" si="12">(W4+1)*T4</f>
        <v>107500</v>
      </c>
      <c r="Y4" s="15">
        <f t="shared" ref="Y4" si="13">T4/S4</f>
        <v>2687.5</v>
      </c>
    </row>
    <row r="5" spans="1:26" s="32" customFormat="1" x14ac:dyDescent="0.25">
      <c r="A5" s="37"/>
      <c r="B5" s="30"/>
      <c r="C5" s="31"/>
      <c r="D5" s="25"/>
      <c r="E5" s="23"/>
      <c r="F5" s="23"/>
      <c r="G5" s="38"/>
      <c r="H5" s="23"/>
      <c r="I5" s="23"/>
      <c r="J5" s="23"/>
      <c r="K5" s="23"/>
      <c r="L5" s="23"/>
      <c r="M5" s="23"/>
      <c r="N5" s="43"/>
      <c r="O5" s="39"/>
      <c r="P5" s="23"/>
      <c r="Q5" s="25"/>
      <c r="R5" s="25"/>
      <c r="S5" s="39">
        <f>SUM(S3:S4)</f>
        <v>59.004999999999995</v>
      </c>
      <c r="T5" s="24"/>
      <c r="U5" s="23"/>
      <c r="V5" s="23"/>
      <c r="W5" s="23"/>
      <c r="X5" s="25">
        <f>SUM(X3:X4)</f>
        <v>172500</v>
      </c>
      <c r="Y5" s="44">
        <v>3000</v>
      </c>
      <c r="Z5"/>
    </row>
    <row r="6" spans="1:26" x14ac:dyDescent="0.25">
      <c r="G6" s="6"/>
      <c r="N6" s="21"/>
      <c r="W6" s="16"/>
      <c r="Y6" s="15"/>
    </row>
    <row r="7" spans="1:26" ht="26.25" x14ac:dyDescent="0.4">
      <c r="G7" s="6"/>
      <c r="K7" s="49" t="s">
        <v>29</v>
      </c>
      <c r="N7" s="21"/>
      <c r="W7" s="16"/>
      <c r="Y7" s="15"/>
    </row>
    <row r="8" spans="1:26" x14ac:dyDescent="0.25">
      <c r="G8" s="6"/>
      <c r="N8" s="21"/>
      <c r="W8" s="16"/>
      <c r="Y8" s="15"/>
    </row>
    <row r="9" spans="1:26" x14ac:dyDescent="0.25">
      <c r="G9" s="6"/>
      <c r="N9" s="21"/>
      <c r="W9" s="16"/>
      <c r="Y9" s="15"/>
    </row>
    <row r="10" spans="1:26" x14ac:dyDescent="0.25">
      <c r="G10" s="6"/>
      <c r="N10" s="21"/>
      <c r="W10" s="16"/>
      <c r="Y10" s="15"/>
    </row>
    <row r="11" spans="1:26" ht="15.75" x14ac:dyDescent="0.25">
      <c r="G11" s="6"/>
      <c r="N11" s="21"/>
      <c r="O11" s="40"/>
      <c r="P11" s="26"/>
      <c r="Q11" s="28"/>
      <c r="R11" s="28"/>
      <c r="S11" s="40"/>
      <c r="T11" s="27"/>
      <c r="U11" s="26"/>
      <c r="V11" s="26"/>
      <c r="W11" s="26"/>
      <c r="X11" s="28"/>
      <c r="Y11" s="29"/>
      <c r="Z11" s="33"/>
    </row>
    <row r="12" spans="1:26" x14ac:dyDescent="0.25">
      <c r="G12" s="6"/>
      <c r="N12" s="21"/>
      <c r="Y12" s="17"/>
    </row>
    <row r="13" spans="1:26" x14ac:dyDescent="0.25">
      <c r="N13" s="21"/>
    </row>
    <row r="14" spans="1:26" x14ac:dyDescent="0.25">
      <c r="N14" s="21"/>
    </row>
    <row r="15" spans="1:26" x14ac:dyDescent="0.25">
      <c r="N15" s="21"/>
    </row>
    <row r="16" spans="1:26" x14ac:dyDescent="0.25">
      <c r="N16" s="21"/>
    </row>
    <row r="20" spans="14:18" x14ac:dyDescent="0.25">
      <c r="N20" s="21"/>
    </row>
    <row r="21" spans="14:18" x14ac:dyDescent="0.25">
      <c r="N21" s="21"/>
    </row>
    <row r="22" spans="14:18" x14ac:dyDescent="0.25">
      <c r="N22" s="21"/>
    </row>
    <row r="23" spans="14:18" x14ac:dyDescent="0.25">
      <c r="N23" s="21"/>
      <c r="R23" s="42"/>
    </row>
    <row r="24" spans="14:18" x14ac:dyDescent="0.25">
      <c r="N24" s="21"/>
    </row>
    <row r="25" spans="14:18" x14ac:dyDescent="0.25">
      <c r="N25" s="21"/>
    </row>
    <row r="26" spans="14:18" x14ac:dyDescent="0.25">
      <c r="N26" s="21"/>
    </row>
    <row r="27" spans="14:18" x14ac:dyDescent="0.25">
      <c r="N27" s="21"/>
    </row>
    <row r="28" spans="14:18" x14ac:dyDescent="0.25">
      <c r="N28" s="21"/>
    </row>
    <row r="29" spans="14:18" x14ac:dyDescent="0.25">
      <c r="N29" s="21"/>
    </row>
    <row r="30" spans="14:18" x14ac:dyDescent="0.25">
      <c r="N30" s="21"/>
    </row>
    <row r="31" spans="14:18" x14ac:dyDescent="0.25">
      <c r="N31" s="21"/>
    </row>
    <row r="32" spans="14:18" x14ac:dyDescent="0.25">
      <c r="N32" s="21"/>
    </row>
  </sheetData>
  <mergeCells count="4">
    <mergeCell ref="A1:C1"/>
    <mergeCell ref="D1:F1"/>
    <mergeCell ref="G1:H1"/>
    <mergeCell ref="K1:L1"/>
  </mergeCells>
  <conditionalFormatting sqref="C1">
    <cfRule type="cellIs" dxfId="5" priority="3" operator="between">
      <formula>42461</formula>
      <formula>42825</formula>
    </cfRule>
    <cfRule type="cellIs" dxfId="4" priority="4" operator="between">
      <formula>42095</formula>
      <formula>42460</formula>
    </cfRule>
    <cfRule type="cellIs" dxfId="3" priority="5" operator="between">
      <formula>39538</formula>
      <formula>42094</formula>
    </cfRule>
  </conditionalFormatting>
  <conditionalFormatting sqref="C3:C4">
    <cfRule type="cellIs" dxfId="2" priority="6" operator="between">
      <formula>42461</formula>
      <formula>42825</formula>
    </cfRule>
    <cfRule type="cellIs" dxfId="1" priority="7" operator="between">
      <formula>42095</formula>
      <formula>42460</formula>
    </cfRule>
    <cfRule type="cellIs" dxfId="0" priority="8" operator="between">
      <formula>39538</formula>
      <formula>42094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07A5E4DF86643B647E23850D4BC14" ma:contentTypeVersion="9" ma:contentTypeDescription="Create a new document." ma:contentTypeScope="" ma:versionID="5ceae3397e38db078c66d59eae92b1b6">
  <xsd:schema xmlns:xsd="http://www.w3.org/2001/XMLSchema" xmlns:xs="http://www.w3.org/2001/XMLSchema" xmlns:p="http://schemas.microsoft.com/office/2006/metadata/properties" xmlns:ns2="5f182fe8-c463-4302-9cc6-cd1317f0a2cd" targetNamespace="http://schemas.microsoft.com/office/2006/metadata/properties" ma:root="true" ma:fieldsID="c5b6415b61178705365b218dd2cbbe63" ns2:_="">
    <xsd:import namespace="5f182fe8-c463-4302-9cc6-cd1317f0a2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82fe8-c463-4302-9cc6-cd1317f0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365D9-06ED-433B-BCDE-A591EF6B01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A3E47-9CB1-4823-ADC7-0F63FD2C7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82fe8-c463-4302-9cc6-cd1317f0a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45ACEF-8EA7-486E-B9B3-22D773F522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Meyaard</dc:creator>
  <cp:lastModifiedBy>Elijah Burkhardt</cp:lastModifiedBy>
  <cp:lastPrinted>2017-12-06T01:03:47Z</cp:lastPrinted>
  <dcterms:created xsi:type="dcterms:W3CDTF">2013-08-08T15:14:56Z</dcterms:created>
  <dcterms:modified xsi:type="dcterms:W3CDTF">2026-04-09T18:21:36Z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0x0101000BA07A5E4DF86643B647E23850D4BC14</vt:lpwstr>
  </property>
</Properties>
</file>