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jibu\Downloads\"/>
    </mc:Choice>
  </mc:AlternateContent>
  <xr:revisionPtr revIDLastSave="0" documentId="13_ncr:1_{20A55802-6B43-4FC4-A81C-4A0197065DC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S39" i="1" s="1"/>
  <c r="I39" i="1"/>
  <c r="K38" i="1"/>
  <c r="S38" i="1" s="1"/>
  <c r="I38" i="1"/>
  <c r="K37" i="1"/>
  <c r="Q37" i="1" s="1"/>
  <c r="I37" i="1"/>
  <c r="K36" i="1"/>
  <c r="R36" i="1" s="1"/>
  <c r="I36" i="1"/>
  <c r="K35" i="1"/>
  <c r="Q35" i="1" s="1"/>
  <c r="I35" i="1"/>
  <c r="K34" i="1"/>
  <c r="S34" i="1" s="1"/>
  <c r="I34" i="1"/>
  <c r="K33" i="1"/>
  <c r="S33" i="1" s="1"/>
  <c r="I33" i="1"/>
  <c r="K32" i="1"/>
  <c r="S32" i="1" s="1"/>
  <c r="I32" i="1"/>
  <c r="K31" i="1"/>
  <c r="S31" i="1" s="1"/>
  <c r="I31" i="1"/>
  <c r="K30" i="1"/>
  <c r="S30" i="1" s="1"/>
  <c r="I30" i="1"/>
  <c r="K29" i="1"/>
  <c r="R29" i="1" s="1"/>
  <c r="I29" i="1"/>
  <c r="K28" i="1"/>
  <c r="R28" i="1" s="1"/>
  <c r="I28" i="1"/>
  <c r="K27" i="1"/>
  <c r="S27" i="1" s="1"/>
  <c r="I27" i="1"/>
  <c r="I4" i="1"/>
  <c r="K4" i="1"/>
  <c r="Q4" i="1" s="1"/>
  <c r="I14" i="1"/>
  <c r="K14" i="1"/>
  <c r="S14" i="1" s="1"/>
  <c r="R14" i="1"/>
  <c r="I12" i="1"/>
  <c r="K12" i="1"/>
  <c r="R12" i="1" s="1"/>
  <c r="I6" i="1"/>
  <c r="K6" i="1"/>
  <c r="Q6" i="1"/>
  <c r="R6" i="1"/>
  <c r="S6" i="1"/>
  <c r="K26" i="1"/>
  <c r="S26" i="1" s="1"/>
  <c r="I26" i="1"/>
  <c r="K17" i="1"/>
  <c r="S17" i="1" s="1"/>
  <c r="I17" i="1"/>
  <c r="K16" i="1"/>
  <c r="R16" i="1" s="1"/>
  <c r="I16" i="1"/>
  <c r="K15" i="1"/>
  <c r="Q15" i="1" s="1"/>
  <c r="I15" i="1"/>
  <c r="K13" i="1"/>
  <c r="Q13" i="1" s="1"/>
  <c r="I13" i="1"/>
  <c r="K11" i="1"/>
  <c r="S11" i="1" s="1"/>
  <c r="I11" i="1"/>
  <c r="K10" i="1"/>
  <c r="S10" i="1" s="1"/>
  <c r="I10" i="1"/>
  <c r="K9" i="1"/>
  <c r="S9" i="1" s="1"/>
  <c r="I9" i="1"/>
  <c r="K8" i="1"/>
  <c r="S8" i="1" s="1"/>
  <c r="I8" i="1"/>
  <c r="K7" i="1"/>
  <c r="S7" i="1" s="1"/>
  <c r="I7" i="1"/>
  <c r="K5" i="1"/>
  <c r="Q5" i="1" s="1"/>
  <c r="I5" i="1"/>
  <c r="K3" i="1"/>
  <c r="S3" i="1" s="1"/>
  <c r="I3" i="1"/>
  <c r="K2" i="1"/>
  <c r="S2" i="1" s="1"/>
  <c r="I2" i="1"/>
  <c r="K25" i="1"/>
  <c r="I25" i="1"/>
  <c r="R35" i="1" l="1"/>
  <c r="S35" i="1"/>
  <c r="R37" i="1"/>
  <c r="Q31" i="1"/>
  <c r="R31" i="1"/>
  <c r="Q36" i="1"/>
  <c r="R32" i="1"/>
  <c r="Q28" i="1"/>
  <c r="R33" i="1"/>
  <c r="S36" i="1"/>
  <c r="Q27" i="1"/>
  <c r="S28" i="1"/>
  <c r="R27" i="1"/>
  <c r="Q33" i="1"/>
  <c r="S29" i="1"/>
  <c r="R34" i="1"/>
  <c r="Q30" i="1"/>
  <c r="R30" i="1"/>
  <c r="Q39" i="1"/>
  <c r="Q32" i="1"/>
  <c r="S37" i="1"/>
  <c r="Q29" i="1"/>
  <c r="Q38" i="1"/>
  <c r="R38" i="1"/>
  <c r="R39" i="1"/>
  <c r="Q34" i="1"/>
  <c r="Q14" i="1"/>
  <c r="S4" i="1"/>
  <c r="R4" i="1"/>
  <c r="Q12" i="1"/>
  <c r="S12" i="1"/>
  <c r="S5" i="1"/>
  <c r="S16" i="1"/>
  <c r="Q26" i="1"/>
  <c r="R26" i="1"/>
  <c r="R13" i="1"/>
  <c r="R5" i="1"/>
  <c r="S13" i="1"/>
  <c r="Q25" i="1"/>
  <c r="R25" i="1"/>
  <c r="Q9" i="1"/>
  <c r="S25" i="1"/>
  <c r="R9" i="1"/>
  <c r="Q2" i="1"/>
  <c r="R2" i="1"/>
  <c r="Q10" i="1"/>
  <c r="R10" i="1"/>
  <c r="Q7" i="1"/>
  <c r="R7" i="1"/>
  <c r="Q3" i="1"/>
  <c r="R15" i="1"/>
  <c r="R3" i="1"/>
  <c r="Q11" i="1"/>
  <c r="S15" i="1"/>
  <c r="R11" i="1"/>
  <c r="Q8" i="1"/>
  <c r="R8" i="1"/>
  <c r="Q17" i="1"/>
  <c r="R17" i="1"/>
  <c r="Q16" i="1"/>
  <c r="I20" i="1"/>
  <c r="G18" i="1"/>
  <c r="I19" i="1"/>
  <c r="H18" i="1"/>
  <c r="L18" i="1"/>
  <c r="D18" i="1"/>
  <c r="P20" i="1"/>
  <c r="K18" i="1"/>
  <c r="S20" i="1"/>
  <c r="O18" i="1"/>
  <c r="P18" i="1"/>
  <c r="M18" i="1"/>
  <c r="J18" i="1"/>
</calcChain>
</file>

<file path=xl/sharedStrings.xml><?xml version="1.0" encoding="utf-8"?>
<sst xmlns="http://schemas.openxmlformats.org/spreadsheetml/2006/main" count="800" uniqueCount="121">
  <si>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</si>
  <si>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</si>
  <si>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</si>
  <si>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</si>
  <si>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</si>
  <si>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</si>
  <si>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</si>
  <si>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</si>
  <si>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</si>
  <si>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</si>
  <si>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</si>
  <si>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</si>
  <si>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</si>
  <si>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</si>
  <si>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</si>
  <si>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</si>
  <si>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</si>
  <si>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</si>
  <si>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</si>
  <si>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</si>
  <si>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</si>
  <si>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</si>
  <si>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</si>
  <si>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</si>
  <si>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</si>
  <si>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</si>
  <si>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</si>
  <si>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</si>
  <si>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</si>
  <si>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</si>
  <si>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</si>
  <si>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</si>
  <si>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</si>
  <si>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</si>
  <si>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</si>
  <si>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</si>
  <si>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</si>
  <si>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</si>
  <si>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</si>
  <si>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</si>
  <si>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</si>
  <si>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</si>
  <si>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</si>
  <si>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</si>
  <si>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030-0-000-007-001-00</t>
  </si>
  <si>
    <t>217 CLYDE STREET</t>
  </si>
  <si>
    <t>WD</t>
  </si>
  <si>
    <t>03-ARM'S LENGTH</t>
  </si>
  <si>
    <t>'RESFF</t>
  </si>
  <si>
    <t>202500185</t>
  </si>
  <si>
    <t/>
  </si>
  <si>
    <t>RESIDENTIAL FRONT FOOT</t>
  </si>
  <si>
    <t>03/10/2021</t>
  </si>
  <si>
    <t>401</t>
  </si>
  <si>
    <t>PAVED</t>
  </si>
  <si>
    <t>030-0-000-007-005-00</t>
  </si>
  <si>
    <t>228 N MAIN STREET</t>
  </si>
  <si>
    <t>PTA</t>
  </si>
  <si>
    <t>030-0-000-008-010-10</t>
  </si>
  <si>
    <t>205 PINE STREET</t>
  </si>
  <si>
    <t>202403822</t>
  </si>
  <si>
    <t>030-0-000-008-011-00</t>
  </si>
  <si>
    <t>030-0-000-009-008-00</t>
  </si>
  <si>
    <t>313 PINE STREET</t>
  </si>
  <si>
    <t>202303822</t>
  </si>
  <si>
    <t>MLC</t>
  </si>
  <si>
    <t>202400040</t>
  </si>
  <si>
    <t>030-0-000-013-005-00</t>
  </si>
  <si>
    <t>230 S CLYDE STREET</t>
  </si>
  <si>
    <t>QC</t>
  </si>
  <si>
    <t>21-NOT USED/OTHER</t>
  </si>
  <si>
    <t>202401982</t>
  </si>
  <si>
    <t>08/20/2024</t>
  </si>
  <si>
    <t>030-0-010-300-010-10</t>
  </si>
  <si>
    <t>821 N MAIN STREET</t>
  </si>
  <si>
    <t>202403162</t>
  </si>
  <si>
    <t>08/20/2023</t>
  </si>
  <si>
    <t>030-0-015-200-020-00</t>
  </si>
  <si>
    <t>450 N MICHIGAN AVENUE</t>
  </si>
  <si>
    <t>202401439</t>
  </si>
  <si>
    <t>RESIDENTIAL ACREAGE</t>
  </si>
  <si>
    <t>030-0-015-200-070-20</t>
  </si>
  <si>
    <t>424 N MICHIGAN AVENUE</t>
  </si>
  <si>
    <t>202501662</t>
  </si>
  <si>
    <t>06/15/2022</t>
  </si>
  <si>
    <t>030-0-015-300-145-00</t>
  </si>
  <si>
    <t>1007 W HURON</t>
  </si>
  <si>
    <t>'RESAC</t>
  </si>
  <si>
    <t>030-0-015-300-175-15</t>
  </si>
  <si>
    <t>419 WALL STREET</t>
  </si>
  <si>
    <t>202302013</t>
  </si>
  <si>
    <t>030-0-015-400-045-00</t>
  </si>
  <si>
    <t>216 E STATE ROAD</t>
  </si>
  <si>
    <t>202401667</t>
  </si>
  <si>
    <t>10/01/2025</t>
  </si>
  <si>
    <t>030-0-C10-002-006-00</t>
  </si>
  <si>
    <t>330 CENTER STREET</t>
  </si>
  <si>
    <t>LC</t>
  </si>
  <si>
    <t>202401799</t>
  </si>
  <si>
    <t>030-0-C10-003-003-01, 030-0-C10-002-007-00</t>
  </si>
  <si>
    <t>030-0-C10-003-003-01</t>
  </si>
  <si>
    <t>030-0-C10-002-007-00, 030-0-C10-002-006-00</t>
  </si>
  <si>
    <t>030-0-C10-006-003-01</t>
  </si>
  <si>
    <t>425 GORIE STREET</t>
  </si>
  <si>
    <t>202303581</t>
  </si>
  <si>
    <t>030-0-C10-014-001-01</t>
  </si>
  <si>
    <t>320 N MICHIGAN AVENUE</t>
  </si>
  <si>
    <t>202400654</t>
  </si>
  <si>
    <t>030-0-M10-004-009-00</t>
  </si>
  <si>
    <t>226 N HIGH STREET</t>
  </si>
  <si>
    <t>202501535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</si>
  <si>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</si>
  <si>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</si>
  <si>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</si>
  <si>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</si>
  <si>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</si>
  <si>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</si>
  <si>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</si>
  <si>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Standard Depth</t>
  </si>
  <si>
    <t>Front Foot</t>
  </si>
  <si>
    <t>Omer City Residential Land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</si>
</sst>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5" borderId="3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topLeftCell="B2" workbookViewId="0">
      <selection activeCell="G22" sqref="G22"/>
    </sheetView>
  </sheetViews>
  <sheetFormatPr defaultRowHeight="15" x14ac:dyDescent="0.25"/>
  <cols>
    <col min="1" max="1" width="23.7109375" bestFit="1" customWidth="1" collapsed="1"/>
    <col min="2" max="2" width="25.7109375" bestFit="1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21.7109375" bestFit="1" customWidth="1" collapsed="1"/>
    <col min="7" max="7" width="12.7109375" bestFit="1" customWidth="1" collapsed="1"/>
    <col min="8" max="8" width="16.7109375" bestFit="1" customWidth="1" collapsed="1"/>
    <col min="9" max="9" width="14.7109375" bestFit="1" customWidth="1" collapsed="1"/>
    <col min="10" max="11" width="15.7109375" bestFit="1" customWidth="1" collapsed="1"/>
    <col min="12" max="12" width="16.7109375" bestFit="1" customWidth="1" collapsed="1"/>
    <col min="13" max="13" width="13.7109375" bestFit="1" customWidth="1" collapsed="1"/>
    <col min="14" max="14" width="8.7109375" bestFit="1" customWidth="1" collapsed="1"/>
    <col min="15" max="15" width="16.7109375" bestFit="1" customWidth="1" collapsed="1"/>
    <col min="16" max="17" width="12.7109375" bestFit="1" customWidth="1" collapsed="1"/>
    <col min="18" max="19" width="14.7109375" bestFit="1" customWidth="1" collapsed="1"/>
    <col min="20" max="20" width="13.7109375" bestFit="1" customWidth="1" collapsed="1"/>
    <col min="21" max="21" width="10.7109375" bestFit="1" customWidth="1" collapsed="1"/>
    <col min="22" max="22" width="12.7109375" bestFit="1" customWidth="1" collapsed="1"/>
    <col min="23" max="23" width="42.7109375" bestFit="1" customWidth="1" collapsed="1"/>
    <col min="24" max="24" width="26.7109375" bestFit="1" customWidth="1" collapsed="1"/>
    <col min="25" max="26" width="8.7109375" bestFit="1" customWidth="1" collapsed="1"/>
    <col min="27" max="27" width="16.7109375" bestFit="1" customWidth="1" collapsed="1"/>
    <col min="28" max="28" width="11.7109375" bestFit="1" customWidth="1" collapsed="1"/>
    <col min="29" max="29" width="7.7109375" bestFit="1" customWidth="1" collapsed="1"/>
    <col min="30" max="32" width="14.7109375" bestFit="1" customWidth="1" collapsed="1"/>
    <col min="33" max="33" width="19.7109375" bestFit="1" customWidth="1" collapsed="1"/>
    <col min="34" max="34" width="9.7109375" bestFit="1" customWidth="1" collapsed="1"/>
    <col min="35" max="35" width="15.7109375" bestFit="1" customWidth="1" collapsed="1"/>
    <col min="36" max="36" width="8.7109375" bestFit="1" customWidth="1" collapsed="1"/>
    <col min="37" max="37" width="21.7109375" bestFit="1" customWidth="1" collapsed="1"/>
    <col min="38" max="38" width="18.7109375" bestFit="1" customWidth="1" collapsed="1"/>
    <col min="39" max="39" width="17.7109375" bestFit="1" customWidth="1" collapsed="1"/>
    <col min="40" max="40" width="13.7109375" bestFit="1" customWidth="1" collapsed="1"/>
    <col min="41" max="41" width="18.7109375" bestFit="1" customWidth="1" collapsed="1"/>
    <col min="42" max="42" width="23.7109375" bestFit="1" customWidth="1" collapsed="1"/>
    <col min="43" max="43" width="22.7109375" bestFit="1" customWidth="1" collapsed="1"/>
    <col min="44" max="44" width="18.7109375" bestFit="1" customWidth="1" collapsed="1"/>
  </cols>
  <sheetData>
    <row r="1" spans="1:44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x14ac:dyDescent="0.25">
      <c r="A2" s="10" t="s">
        <v>55</v>
      </c>
      <c r="B2" s="10" t="s">
        <v>56</v>
      </c>
      <c r="C2" s="11">
        <v>45874</v>
      </c>
      <c r="D2" s="12">
        <v>109600</v>
      </c>
      <c r="E2" s="10" t="s">
        <v>57</v>
      </c>
      <c r="F2" s="10" t="s">
        <v>47</v>
      </c>
      <c r="G2" s="12">
        <v>109600</v>
      </c>
      <c r="H2" s="12">
        <v>42100</v>
      </c>
      <c r="I2" s="13">
        <f t="shared" ref="I2:I17" si="0">H2/G2*100</f>
        <v>38.412408759124091</v>
      </c>
      <c r="J2" s="12">
        <v>83088</v>
      </c>
      <c r="K2" s="12">
        <f>G2-72980</f>
        <v>36620</v>
      </c>
      <c r="L2" s="12">
        <v>10108</v>
      </c>
      <c r="M2" s="14">
        <v>168.46</v>
      </c>
      <c r="N2" s="15">
        <v>215</v>
      </c>
      <c r="O2" s="16">
        <v>0.65200000000000002</v>
      </c>
      <c r="P2" s="16">
        <v>0</v>
      </c>
      <c r="Q2" s="12">
        <f t="shared" ref="Q2:Q17" si="1">K2/M2</f>
        <v>217.38098064822509</v>
      </c>
      <c r="R2" s="12">
        <f t="shared" ref="R2:R17" si="2">K2/O2</f>
        <v>56165.644171779139</v>
      </c>
      <c r="S2" s="17">
        <f t="shared" ref="S2:S17" si="3">K2/O2/43560</f>
        <v>1.2893857707020004</v>
      </c>
      <c r="T2" s="16">
        <v>132</v>
      </c>
      <c r="U2" s="18" t="s">
        <v>48</v>
      </c>
      <c r="V2" s="10" t="s">
        <v>50</v>
      </c>
      <c r="W2" s="10" t="s">
        <v>50</v>
      </c>
      <c r="X2" s="10" t="s">
        <v>51</v>
      </c>
      <c r="Y2" s="10">
        <v>0</v>
      </c>
      <c r="Z2" s="10">
        <v>0</v>
      </c>
      <c r="AA2" s="10" t="s">
        <v>52</v>
      </c>
      <c r="AB2" s="10" t="s">
        <v>50</v>
      </c>
      <c r="AC2" s="10" t="s">
        <v>53</v>
      </c>
      <c r="AD2" s="10" t="s">
        <v>54</v>
      </c>
      <c r="AE2" s="10"/>
      <c r="AF2" s="10"/>
      <c r="AG2" s="10" t="s">
        <v>50</v>
      </c>
      <c r="AH2" s="10" t="s">
        <v>50</v>
      </c>
      <c r="AI2" s="10" t="s">
        <v>50</v>
      </c>
      <c r="AJ2" s="10" t="s">
        <v>50</v>
      </c>
      <c r="AK2" s="10" t="s">
        <v>50</v>
      </c>
      <c r="AL2" s="10" t="s">
        <v>50</v>
      </c>
      <c r="AM2" s="10" t="s">
        <v>50</v>
      </c>
      <c r="AN2" s="10" t="s">
        <v>50</v>
      </c>
      <c r="AO2" s="10" t="s">
        <v>50</v>
      </c>
      <c r="AP2" s="10" t="s">
        <v>50</v>
      </c>
      <c r="AQ2" s="10" t="s">
        <v>50</v>
      </c>
      <c r="AR2" s="10" t="s">
        <v>50</v>
      </c>
    </row>
    <row r="3" spans="1:44" x14ac:dyDescent="0.25">
      <c r="A3" s="19" t="s">
        <v>58</v>
      </c>
      <c r="B3" s="19" t="s">
        <v>59</v>
      </c>
      <c r="C3" s="20">
        <v>45649</v>
      </c>
      <c r="D3" s="21">
        <v>62000</v>
      </c>
      <c r="E3" s="19" t="s">
        <v>46</v>
      </c>
      <c r="F3" s="19" t="s">
        <v>47</v>
      </c>
      <c r="G3" s="21">
        <v>58530</v>
      </c>
      <c r="H3" s="21">
        <v>36300</v>
      </c>
      <c r="I3" s="22">
        <f t="shared" si="0"/>
        <v>62.019477191184016</v>
      </c>
      <c r="J3" s="21">
        <v>74673</v>
      </c>
      <c r="K3" s="21">
        <f>G3-56963</f>
        <v>1567</v>
      </c>
      <c r="L3" s="21">
        <v>17710</v>
      </c>
      <c r="M3" s="23">
        <v>295.16000000000003</v>
      </c>
      <c r="N3" s="24">
        <v>165</v>
      </c>
      <c r="O3" s="25">
        <v>1</v>
      </c>
      <c r="P3" s="25">
        <v>0</v>
      </c>
      <c r="Q3" s="21">
        <f t="shared" si="1"/>
        <v>5.3089849573112886</v>
      </c>
      <c r="R3" s="21">
        <f t="shared" si="2"/>
        <v>1567</v>
      </c>
      <c r="S3" s="26">
        <f t="shared" si="3"/>
        <v>3.5973370064279156E-2</v>
      </c>
      <c r="T3" s="25">
        <v>264</v>
      </c>
      <c r="U3" s="27" t="s">
        <v>48</v>
      </c>
      <c r="V3" s="19" t="s">
        <v>60</v>
      </c>
      <c r="W3" s="19" t="s">
        <v>61</v>
      </c>
      <c r="X3" s="19" t="s">
        <v>51</v>
      </c>
      <c r="Y3" s="19">
        <v>0</v>
      </c>
      <c r="Z3" s="19">
        <v>0</v>
      </c>
      <c r="AA3" s="19" t="s">
        <v>52</v>
      </c>
      <c r="AB3" s="19" t="s">
        <v>50</v>
      </c>
      <c r="AC3" s="19" t="s">
        <v>53</v>
      </c>
      <c r="AD3" s="19" t="s">
        <v>54</v>
      </c>
      <c r="AE3" s="19"/>
      <c r="AF3" s="19"/>
      <c r="AG3" s="19" t="s">
        <v>50</v>
      </c>
      <c r="AH3" s="19" t="s">
        <v>50</v>
      </c>
      <c r="AI3" s="19" t="s">
        <v>50</v>
      </c>
      <c r="AJ3" s="19" t="s">
        <v>50</v>
      </c>
      <c r="AK3" s="19" t="s">
        <v>50</v>
      </c>
      <c r="AL3" s="19" t="s">
        <v>50</v>
      </c>
      <c r="AM3" s="19" t="s">
        <v>50</v>
      </c>
      <c r="AN3" s="19" t="s">
        <v>50</v>
      </c>
      <c r="AO3" s="19" t="s">
        <v>50</v>
      </c>
      <c r="AP3" s="19" t="s">
        <v>50</v>
      </c>
      <c r="AQ3" s="19" t="s">
        <v>50</v>
      </c>
      <c r="AR3" s="19" t="s">
        <v>50</v>
      </c>
    </row>
    <row r="4" spans="1:44" x14ac:dyDescent="0.25">
      <c r="A4" s="19" t="s">
        <v>62</v>
      </c>
      <c r="B4" s="19" t="s">
        <v>63</v>
      </c>
      <c r="C4" s="20">
        <v>45237</v>
      </c>
      <c r="D4" s="21">
        <v>45000</v>
      </c>
      <c r="E4" s="19" t="s">
        <v>46</v>
      </c>
      <c r="F4" s="19" t="s">
        <v>47</v>
      </c>
      <c r="G4" s="21">
        <v>45000</v>
      </c>
      <c r="H4" s="21">
        <v>39400</v>
      </c>
      <c r="I4" s="22">
        <f t="shared" si="0"/>
        <v>87.555555555555557</v>
      </c>
      <c r="J4" s="21">
        <v>83763</v>
      </c>
      <c r="K4" s="21">
        <f>G4-69005</f>
        <v>-24005</v>
      </c>
      <c r="L4" s="21">
        <v>14758</v>
      </c>
      <c r="M4" s="23">
        <v>295.16000000000003</v>
      </c>
      <c r="N4" s="24">
        <v>165</v>
      </c>
      <c r="O4" s="25">
        <v>1</v>
      </c>
      <c r="P4" s="25">
        <v>0.5</v>
      </c>
      <c r="Q4" s="21">
        <f t="shared" si="1"/>
        <v>-81.32877083615665</v>
      </c>
      <c r="R4" s="21">
        <f t="shared" si="2"/>
        <v>-24005</v>
      </c>
      <c r="S4" s="26">
        <f t="shared" si="3"/>
        <v>-0.55107897153351704</v>
      </c>
      <c r="T4" s="25">
        <v>264</v>
      </c>
      <c r="U4" s="27" t="s">
        <v>48</v>
      </c>
      <c r="V4" s="19" t="s">
        <v>64</v>
      </c>
      <c r="W4" s="19" t="s">
        <v>50</v>
      </c>
      <c r="X4" s="19" t="s">
        <v>51</v>
      </c>
      <c r="Y4" s="19">
        <v>0</v>
      </c>
      <c r="Z4" s="19">
        <v>0</v>
      </c>
      <c r="AA4" s="19" t="s">
        <v>52</v>
      </c>
      <c r="AB4" s="19" t="s">
        <v>50</v>
      </c>
      <c r="AC4" s="19" t="s">
        <v>53</v>
      </c>
      <c r="AD4" s="19" t="s">
        <v>54</v>
      </c>
      <c r="AE4" s="19" t="s">
        <v>54</v>
      </c>
      <c r="AF4" s="19"/>
      <c r="AG4" s="19" t="s">
        <v>50</v>
      </c>
      <c r="AH4" s="19" t="s">
        <v>50</v>
      </c>
      <c r="AI4" s="19" t="s">
        <v>50</v>
      </c>
      <c r="AJ4" s="19" t="s">
        <v>50</v>
      </c>
      <c r="AK4" s="19" t="s">
        <v>50</v>
      </c>
      <c r="AL4" s="19" t="s">
        <v>50</v>
      </c>
      <c r="AM4" s="19" t="s">
        <v>50</v>
      </c>
      <c r="AN4" s="19" t="s">
        <v>50</v>
      </c>
      <c r="AO4" s="19" t="s">
        <v>50</v>
      </c>
      <c r="AP4" s="19" t="s">
        <v>50</v>
      </c>
      <c r="AQ4" s="19" t="s">
        <v>50</v>
      </c>
      <c r="AR4" s="19" t="s">
        <v>50</v>
      </c>
    </row>
    <row r="5" spans="1:44" x14ac:dyDescent="0.25">
      <c r="A5" s="10" t="s">
        <v>62</v>
      </c>
      <c r="B5" s="10" t="s">
        <v>63</v>
      </c>
      <c r="C5" s="11">
        <v>45294</v>
      </c>
      <c r="D5" s="12">
        <v>125000</v>
      </c>
      <c r="E5" s="10" t="s">
        <v>65</v>
      </c>
      <c r="F5" s="10" t="s">
        <v>47</v>
      </c>
      <c r="G5" s="12">
        <v>125000</v>
      </c>
      <c r="H5" s="12">
        <v>39400</v>
      </c>
      <c r="I5" s="13">
        <f t="shared" si="0"/>
        <v>31.52</v>
      </c>
      <c r="J5" s="12">
        <v>89362</v>
      </c>
      <c r="K5" s="12">
        <f>G5-74604</f>
        <v>50396</v>
      </c>
      <c r="L5" s="12">
        <v>14758</v>
      </c>
      <c r="M5" s="14">
        <v>295.16000000000003</v>
      </c>
      <c r="N5" s="15">
        <v>165</v>
      </c>
      <c r="O5" s="16">
        <v>1</v>
      </c>
      <c r="P5" s="16">
        <v>0.5</v>
      </c>
      <c r="Q5" s="12">
        <f t="shared" si="1"/>
        <v>170.74129285811085</v>
      </c>
      <c r="R5" s="12">
        <f t="shared" si="2"/>
        <v>50396</v>
      </c>
      <c r="S5" s="17">
        <f t="shared" si="3"/>
        <v>1.1569329660238752</v>
      </c>
      <c r="T5" s="16">
        <v>264</v>
      </c>
      <c r="U5" s="18" t="s">
        <v>48</v>
      </c>
      <c r="V5" s="10" t="s">
        <v>66</v>
      </c>
      <c r="W5" s="10" t="s">
        <v>50</v>
      </c>
      <c r="X5" s="10" t="s">
        <v>51</v>
      </c>
      <c r="Y5" s="10">
        <v>0</v>
      </c>
      <c r="Z5" s="10">
        <v>0</v>
      </c>
      <c r="AA5" s="10" t="s">
        <v>52</v>
      </c>
      <c r="AB5" s="10" t="s">
        <v>50</v>
      </c>
      <c r="AC5" s="10" t="s">
        <v>53</v>
      </c>
      <c r="AD5" s="10" t="s">
        <v>54</v>
      </c>
      <c r="AE5" s="10" t="s">
        <v>54</v>
      </c>
      <c r="AF5" s="10"/>
      <c r="AG5" s="10" t="s">
        <v>50</v>
      </c>
      <c r="AH5" s="10" t="s">
        <v>50</v>
      </c>
      <c r="AI5" s="10" t="s">
        <v>50</v>
      </c>
      <c r="AJ5" s="10" t="s">
        <v>50</v>
      </c>
      <c r="AK5" s="10" t="s">
        <v>50</v>
      </c>
      <c r="AL5" s="10" t="s">
        <v>50</v>
      </c>
      <c r="AM5" s="10" t="s">
        <v>50</v>
      </c>
      <c r="AN5" s="10" t="s">
        <v>50</v>
      </c>
      <c r="AO5" s="10" t="s">
        <v>50</v>
      </c>
      <c r="AP5" s="10" t="s">
        <v>50</v>
      </c>
      <c r="AQ5" s="10" t="s">
        <v>50</v>
      </c>
      <c r="AR5" s="10" t="s">
        <v>50</v>
      </c>
    </row>
    <row r="6" spans="1:44" x14ac:dyDescent="0.25">
      <c r="A6" s="10" t="s">
        <v>67</v>
      </c>
      <c r="B6" s="10" t="s">
        <v>68</v>
      </c>
      <c r="C6" s="11">
        <v>45470</v>
      </c>
      <c r="D6" s="12">
        <v>0</v>
      </c>
      <c r="E6" s="10" t="s">
        <v>69</v>
      </c>
      <c r="F6" s="10" t="s">
        <v>70</v>
      </c>
      <c r="G6" s="12">
        <v>0</v>
      </c>
      <c r="H6" s="12">
        <v>13500</v>
      </c>
      <c r="I6" s="13" t="e">
        <f t="shared" si="0"/>
        <v>#DIV/0!</v>
      </c>
      <c r="J6" s="12">
        <v>27063</v>
      </c>
      <c r="K6" s="12">
        <f>G6-23021</f>
        <v>-23021</v>
      </c>
      <c r="L6" s="12">
        <v>4042</v>
      </c>
      <c r="M6" s="14">
        <v>80.83</v>
      </c>
      <c r="N6" s="15">
        <v>198</v>
      </c>
      <c r="O6" s="16">
        <v>0.3</v>
      </c>
      <c r="P6" s="16">
        <v>0</v>
      </c>
      <c r="Q6" s="12">
        <f t="shared" si="1"/>
        <v>-284.80762093282198</v>
      </c>
      <c r="R6" s="12">
        <f t="shared" si="2"/>
        <v>-76736.666666666672</v>
      </c>
      <c r="S6" s="17">
        <f t="shared" si="3"/>
        <v>-1.7616314661769208</v>
      </c>
      <c r="T6" s="16">
        <v>66</v>
      </c>
      <c r="U6" s="18" t="s">
        <v>48</v>
      </c>
      <c r="V6" s="10" t="s">
        <v>71</v>
      </c>
      <c r="W6" s="10" t="s">
        <v>50</v>
      </c>
      <c r="X6" s="10" t="s">
        <v>51</v>
      </c>
      <c r="Y6" s="10">
        <v>0</v>
      </c>
      <c r="Z6" s="10">
        <v>0</v>
      </c>
      <c r="AA6" s="10" t="s">
        <v>72</v>
      </c>
      <c r="AB6" s="10" t="s">
        <v>50</v>
      </c>
      <c r="AC6" s="10" t="s">
        <v>53</v>
      </c>
      <c r="AD6" s="10" t="s">
        <v>54</v>
      </c>
      <c r="AE6" s="10"/>
      <c r="AF6" s="10"/>
      <c r="AG6" s="10" t="s">
        <v>50</v>
      </c>
      <c r="AH6" s="10" t="s">
        <v>50</v>
      </c>
      <c r="AI6" s="10" t="s">
        <v>50</v>
      </c>
      <c r="AJ6" s="10" t="s">
        <v>50</v>
      </c>
      <c r="AK6" s="10" t="s">
        <v>50</v>
      </c>
      <c r="AL6" s="10" t="s">
        <v>50</v>
      </c>
      <c r="AM6" s="10" t="s">
        <v>50</v>
      </c>
      <c r="AN6" s="10" t="s">
        <v>50</v>
      </c>
      <c r="AO6" s="10" t="s">
        <v>50</v>
      </c>
      <c r="AP6" s="10" t="s">
        <v>50</v>
      </c>
      <c r="AQ6" s="10" t="s">
        <v>50</v>
      </c>
      <c r="AR6" s="10" t="s">
        <v>50</v>
      </c>
    </row>
    <row r="7" spans="1:44" x14ac:dyDescent="0.25">
      <c r="A7" s="19" t="s">
        <v>73</v>
      </c>
      <c r="B7" s="19" t="s">
        <v>74</v>
      </c>
      <c r="C7" s="20">
        <v>45582</v>
      </c>
      <c r="D7" s="21">
        <v>175000</v>
      </c>
      <c r="E7" s="19" t="s">
        <v>46</v>
      </c>
      <c r="F7" s="19" t="s">
        <v>47</v>
      </c>
      <c r="G7" s="21">
        <v>175000</v>
      </c>
      <c r="H7" s="21">
        <v>54600</v>
      </c>
      <c r="I7" s="22">
        <f t="shared" si="0"/>
        <v>31.2</v>
      </c>
      <c r="J7" s="21">
        <v>109220</v>
      </c>
      <c r="K7" s="21">
        <f>G7-84620</f>
        <v>90380</v>
      </c>
      <c r="L7" s="21">
        <v>24600</v>
      </c>
      <c r="M7" s="23">
        <v>0</v>
      </c>
      <c r="N7" s="24">
        <v>0</v>
      </c>
      <c r="O7" s="25">
        <v>492</v>
      </c>
      <c r="P7" s="25">
        <v>0</v>
      </c>
      <c r="Q7" s="21" t="e">
        <f t="shared" si="1"/>
        <v>#DIV/0!</v>
      </c>
      <c r="R7" s="21">
        <f t="shared" si="2"/>
        <v>183.69918699186991</v>
      </c>
      <c r="S7" s="26">
        <f t="shared" si="3"/>
        <v>4.2171530530732302E-3</v>
      </c>
      <c r="T7" s="25">
        <v>0</v>
      </c>
      <c r="U7" s="27" t="s">
        <v>48</v>
      </c>
      <c r="V7" s="19" t="s">
        <v>75</v>
      </c>
      <c r="W7" s="19" t="s">
        <v>50</v>
      </c>
      <c r="X7" s="19" t="s">
        <v>51</v>
      </c>
      <c r="Y7" s="19">
        <v>0</v>
      </c>
      <c r="Z7" s="19">
        <v>0</v>
      </c>
      <c r="AA7" s="19" t="s">
        <v>76</v>
      </c>
      <c r="AB7" s="19" t="s">
        <v>50</v>
      </c>
      <c r="AC7" s="19" t="s">
        <v>53</v>
      </c>
      <c r="AD7" s="19"/>
      <c r="AE7" s="19"/>
      <c r="AF7" s="19"/>
      <c r="AG7" s="19" t="s">
        <v>50</v>
      </c>
      <c r="AH7" s="19" t="s">
        <v>50</v>
      </c>
      <c r="AI7" s="19" t="s">
        <v>50</v>
      </c>
      <c r="AJ7" s="19" t="s">
        <v>50</v>
      </c>
      <c r="AK7" s="19" t="s">
        <v>50</v>
      </c>
      <c r="AL7" s="19" t="s">
        <v>50</v>
      </c>
      <c r="AM7" s="19" t="s">
        <v>50</v>
      </c>
      <c r="AN7" s="19" t="s">
        <v>50</v>
      </c>
      <c r="AO7" s="19" t="s">
        <v>50</v>
      </c>
      <c r="AP7" s="19" t="s">
        <v>50</v>
      </c>
      <c r="AQ7" s="19" t="s">
        <v>50</v>
      </c>
      <c r="AR7" s="19" t="s">
        <v>50</v>
      </c>
    </row>
    <row r="8" spans="1:44" x14ac:dyDescent="0.25">
      <c r="A8" s="10" t="s">
        <v>77</v>
      </c>
      <c r="B8" s="10" t="s">
        <v>78</v>
      </c>
      <c r="C8" s="11">
        <v>45407</v>
      </c>
      <c r="D8" s="12">
        <v>85000</v>
      </c>
      <c r="E8" s="10" t="s">
        <v>46</v>
      </c>
      <c r="F8" s="10" t="s">
        <v>47</v>
      </c>
      <c r="G8" s="12">
        <v>85000</v>
      </c>
      <c r="H8" s="12">
        <v>29100</v>
      </c>
      <c r="I8" s="13">
        <f t="shared" si="0"/>
        <v>34.235294117647058</v>
      </c>
      <c r="J8" s="12">
        <v>58289</v>
      </c>
      <c r="K8" s="12">
        <f>G8-35486</f>
        <v>49514</v>
      </c>
      <c r="L8" s="12">
        <v>22803</v>
      </c>
      <c r="M8" s="14">
        <v>0</v>
      </c>
      <c r="N8" s="15">
        <v>0</v>
      </c>
      <c r="O8" s="16">
        <v>6.91</v>
      </c>
      <c r="P8" s="16">
        <v>6.91</v>
      </c>
      <c r="Q8" s="12" t="e">
        <f t="shared" si="1"/>
        <v>#DIV/0!</v>
      </c>
      <c r="R8" s="12">
        <f t="shared" si="2"/>
        <v>7165.5571635311144</v>
      </c>
      <c r="S8" s="17">
        <f t="shared" si="3"/>
        <v>0.16449855747316608</v>
      </c>
      <c r="T8" s="16">
        <v>0</v>
      </c>
      <c r="U8" s="18" t="s">
        <v>48</v>
      </c>
      <c r="V8" s="10" t="s">
        <v>79</v>
      </c>
      <c r="W8" s="10" t="s">
        <v>50</v>
      </c>
      <c r="X8" s="10" t="s">
        <v>80</v>
      </c>
      <c r="Y8" s="10">
        <v>0</v>
      </c>
      <c r="Z8" s="10">
        <v>0</v>
      </c>
      <c r="AA8" s="10" t="s">
        <v>76</v>
      </c>
      <c r="AB8" s="10" t="s">
        <v>50</v>
      </c>
      <c r="AC8" s="10" t="s">
        <v>53</v>
      </c>
      <c r="AD8" s="10"/>
      <c r="AE8" s="10"/>
      <c r="AF8" s="10"/>
      <c r="AG8" s="10" t="s">
        <v>50</v>
      </c>
      <c r="AH8" s="10" t="s">
        <v>50</v>
      </c>
      <c r="AI8" s="10" t="s">
        <v>50</v>
      </c>
      <c r="AJ8" s="10" t="s">
        <v>50</v>
      </c>
      <c r="AK8" s="10" t="s">
        <v>50</v>
      </c>
      <c r="AL8" s="10" t="s">
        <v>50</v>
      </c>
      <c r="AM8" s="10" t="s">
        <v>50</v>
      </c>
      <c r="AN8" s="10" t="s">
        <v>50</v>
      </c>
      <c r="AO8" s="10" t="s">
        <v>50</v>
      </c>
      <c r="AP8" s="10" t="s">
        <v>50</v>
      </c>
      <c r="AQ8" s="10" t="s">
        <v>50</v>
      </c>
      <c r="AR8" s="10" t="s">
        <v>50</v>
      </c>
    </row>
    <row r="9" spans="1:44" x14ac:dyDescent="0.25">
      <c r="A9" s="10" t="s">
        <v>81</v>
      </c>
      <c r="B9" s="10" t="s">
        <v>82</v>
      </c>
      <c r="C9" s="11">
        <v>45772</v>
      </c>
      <c r="D9" s="12">
        <v>99900</v>
      </c>
      <c r="E9" s="10" t="s">
        <v>46</v>
      </c>
      <c r="F9" s="10" t="s">
        <v>47</v>
      </c>
      <c r="G9" s="12">
        <v>99900</v>
      </c>
      <c r="H9" s="12">
        <v>26100</v>
      </c>
      <c r="I9" s="13">
        <f t="shared" si="0"/>
        <v>26.126126126126124</v>
      </c>
      <c r="J9" s="12">
        <v>51392</v>
      </c>
      <c r="K9" s="12">
        <f>G9-42526</f>
        <v>57374</v>
      </c>
      <c r="L9" s="12">
        <v>8866</v>
      </c>
      <c r="M9" s="14">
        <v>147.76</v>
      </c>
      <c r="N9" s="15">
        <v>486.89</v>
      </c>
      <c r="O9" s="16">
        <v>0.86</v>
      </c>
      <c r="P9" s="16">
        <v>0</v>
      </c>
      <c r="Q9" s="12">
        <f t="shared" si="1"/>
        <v>388.29182458040066</v>
      </c>
      <c r="R9" s="12">
        <f t="shared" si="2"/>
        <v>66713.953488372092</v>
      </c>
      <c r="S9" s="17">
        <f t="shared" si="3"/>
        <v>1.531541631964465</v>
      </c>
      <c r="T9" s="16">
        <v>76.94</v>
      </c>
      <c r="U9" s="18" t="s">
        <v>48</v>
      </c>
      <c r="V9" s="10" t="s">
        <v>83</v>
      </c>
      <c r="W9" s="10" t="s">
        <v>50</v>
      </c>
      <c r="X9" s="10" t="s">
        <v>80</v>
      </c>
      <c r="Y9" s="10">
        <v>0</v>
      </c>
      <c r="Z9" s="10">
        <v>0</v>
      </c>
      <c r="AA9" s="10" t="s">
        <v>84</v>
      </c>
      <c r="AB9" s="10" t="s">
        <v>50</v>
      </c>
      <c r="AC9" s="10" t="s">
        <v>53</v>
      </c>
      <c r="AD9" s="10" t="s">
        <v>54</v>
      </c>
      <c r="AE9" s="10"/>
      <c r="AF9" s="10"/>
      <c r="AG9" s="10" t="s">
        <v>50</v>
      </c>
      <c r="AH9" s="10" t="s">
        <v>50</v>
      </c>
      <c r="AI9" s="10" t="s">
        <v>50</v>
      </c>
      <c r="AJ9" s="10" t="s">
        <v>50</v>
      </c>
      <c r="AK9" s="10" t="s">
        <v>50</v>
      </c>
      <c r="AL9" s="10" t="s">
        <v>50</v>
      </c>
      <c r="AM9" s="10" t="s">
        <v>50</v>
      </c>
      <c r="AN9" s="10" t="s">
        <v>50</v>
      </c>
      <c r="AO9" s="10" t="s">
        <v>50</v>
      </c>
      <c r="AP9" s="10" t="s">
        <v>50</v>
      </c>
      <c r="AQ9" s="10" t="s">
        <v>50</v>
      </c>
      <c r="AR9" s="10" t="s">
        <v>50</v>
      </c>
    </row>
    <row r="10" spans="1:44" x14ac:dyDescent="0.25">
      <c r="A10" s="19" t="s">
        <v>85</v>
      </c>
      <c r="B10" s="19" t="s">
        <v>86</v>
      </c>
      <c r="C10" s="20">
        <v>45546</v>
      </c>
      <c r="D10" s="21">
        <v>250000</v>
      </c>
      <c r="E10" s="19" t="s">
        <v>57</v>
      </c>
      <c r="F10" s="19" t="s">
        <v>47</v>
      </c>
      <c r="G10" s="21">
        <v>250000</v>
      </c>
      <c r="H10" s="21">
        <v>88600</v>
      </c>
      <c r="I10" s="22">
        <f t="shared" si="0"/>
        <v>35.44</v>
      </c>
      <c r="J10" s="21">
        <v>177117</v>
      </c>
      <c r="K10" s="21">
        <f>G10-48813</f>
        <v>201187</v>
      </c>
      <c r="L10" s="21">
        <v>128304</v>
      </c>
      <c r="M10" s="23">
        <v>0</v>
      </c>
      <c r="N10" s="24">
        <v>0</v>
      </c>
      <c r="O10" s="25">
        <v>38.880000000000003</v>
      </c>
      <c r="P10" s="25">
        <v>38.880000000000003</v>
      </c>
      <c r="Q10" s="21" t="e">
        <f t="shared" si="1"/>
        <v>#DIV/0!</v>
      </c>
      <c r="R10" s="21">
        <f t="shared" si="2"/>
        <v>5174.5627572016456</v>
      </c>
      <c r="S10" s="26">
        <f t="shared" si="3"/>
        <v>0.11879161517910114</v>
      </c>
      <c r="T10" s="25">
        <v>0</v>
      </c>
      <c r="U10" s="27" t="s">
        <v>87</v>
      </c>
      <c r="V10" s="19" t="s">
        <v>50</v>
      </c>
      <c r="W10" s="19" t="s">
        <v>50</v>
      </c>
      <c r="X10" s="19" t="s">
        <v>80</v>
      </c>
      <c r="Y10" s="19">
        <v>0</v>
      </c>
      <c r="Z10" s="19">
        <v>0</v>
      </c>
      <c r="AA10" s="19" t="s">
        <v>76</v>
      </c>
      <c r="AB10" s="19" t="s">
        <v>50</v>
      </c>
      <c r="AC10" s="19" t="s">
        <v>53</v>
      </c>
      <c r="AD10" s="19"/>
      <c r="AE10" s="19"/>
      <c r="AF10" s="19"/>
      <c r="AG10" s="19" t="s">
        <v>50</v>
      </c>
      <c r="AH10" s="19" t="s">
        <v>50</v>
      </c>
      <c r="AI10" s="19" t="s">
        <v>50</v>
      </c>
      <c r="AJ10" s="19" t="s">
        <v>50</v>
      </c>
      <c r="AK10" s="19" t="s">
        <v>50</v>
      </c>
      <c r="AL10" s="19" t="s">
        <v>50</v>
      </c>
      <c r="AM10" s="19" t="s">
        <v>50</v>
      </c>
      <c r="AN10" s="19" t="s">
        <v>50</v>
      </c>
      <c r="AO10" s="19" t="s">
        <v>50</v>
      </c>
      <c r="AP10" s="19" t="s">
        <v>50</v>
      </c>
      <c r="AQ10" s="19" t="s">
        <v>50</v>
      </c>
      <c r="AR10" s="19" t="s">
        <v>50</v>
      </c>
    </row>
    <row r="11" spans="1:44" x14ac:dyDescent="0.25">
      <c r="A11" s="19" t="s">
        <v>88</v>
      </c>
      <c r="B11" s="19" t="s">
        <v>89</v>
      </c>
      <c r="C11" s="20">
        <v>45082</v>
      </c>
      <c r="D11" s="21">
        <v>0</v>
      </c>
      <c r="E11" s="19" t="s">
        <v>69</v>
      </c>
      <c r="F11" s="19" t="s">
        <v>70</v>
      </c>
      <c r="G11" s="21">
        <v>0</v>
      </c>
      <c r="H11" s="21">
        <v>35300</v>
      </c>
      <c r="I11" s="22" t="e">
        <f t="shared" si="0"/>
        <v>#DIV/0!</v>
      </c>
      <c r="J11" s="21">
        <v>75692</v>
      </c>
      <c r="K11" s="21">
        <f>G11-71792</f>
        <v>-71792</v>
      </c>
      <c r="L11" s="21">
        <v>3900</v>
      </c>
      <c r="M11" s="23">
        <v>77.989999999999995</v>
      </c>
      <c r="N11" s="24">
        <v>193.02</v>
      </c>
      <c r="O11" s="25">
        <v>0.28599999999999998</v>
      </c>
      <c r="P11" s="25">
        <v>0</v>
      </c>
      <c r="Q11" s="21">
        <f t="shared" si="1"/>
        <v>-920.52827285549438</v>
      </c>
      <c r="R11" s="21">
        <f t="shared" si="2"/>
        <v>-251020.97902097905</v>
      </c>
      <c r="S11" s="26">
        <f t="shared" si="3"/>
        <v>-5.7626487378553497</v>
      </c>
      <c r="T11" s="25">
        <v>64.5</v>
      </c>
      <c r="U11" s="27" t="s">
        <v>48</v>
      </c>
      <c r="V11" s="19" t="s">
        <v>90</v>
      </c>
      <c r="W11" s="19" t="s">
        <v>50</v>
      </c>
      <c r="X11" s="19" t="s">
        <v>51</v>
      </c>
      <c r="Y11" s="19">
        <v>0</v>
      </c>
      <c r="Z11" s="19">
        <v>0</v>
      </c>
      <c r="AA11" s="19" t="s">
        <v>76</v>
      </c>
      <c r="AB11" s="19" t="s">
        <v>50</v>
      </c>
      <c r="AC11" s="19" t="s">
        <v>53</v>
      </c>
      <c r="AD11" s="19" t="s">
        <v>54</v>
      </c>
      <c r="AE11" s="19"/>
      <c r="AF11" s="19"/>
      <c r="AG11" s="19" t="s">
        <v>50</v>
      </c>
      <c r="AH11" s="19" t="s">
        <v>50</v>
      </c>
      <c r="AI11" s="19" t="s">
        <v>50</v>
      </c>
      <c r="AJ11" s="19" t="s">
        <v>50</v>
      </c>
      <c r="AK11" s="19" t="s">
        <v>50</v>
      </c>
      <c r="AL11" s="19" t="s">
        <v>50</v>
      </c>
      <c r="AM11" s="19" t="s">
        <v>50</v>
      </c>
      <c r="AN11" s="19" t="s">
        <v>50</v>
      </c>
      <c r="AO11" s="19" t="s">
        <v>50</v>
      </c>
      <c r="AP11" s="19" t="s">
        <v>50</v>
      </c>
      <c r="AQ11" s="19" t="s">
        <v>50</v>
      </c>
      <c r="AR11" s="19" t="s">
        <v>50</v>
      </c>
    </row>
    <row r="12" spans="1:44" x14ac:dyDescent="0.25">
      <c r="A12" s="10" t="s">
        <v>91</v>
      </c>
      <c r="B12" s="10" t="s">
        <v>92</v>
      </c>
      <c r="C12" s="11">
        <v>45415</v>
      </c>
      <c r="D12" s="12">
        <v>129500</v>
      </c>
      <c r="E12" s="10" t="s">
        <v>46</v>
      </c>
      <c r="F12" s="10" t="s">
        <v>47</v>
      </c>
      <c r="G12" s="12">
        <v>129500</v>
      </c>
      <c r="H12" s="12">
        <v>47500</v>
      </c>
      <c r="I12" s="13">
        <f t="shared" si="0"/>
        <v>36.679536679536682</v>
      </c>
      <c r="J12" s="12">
        <v>156298</v>
      </c>
      <c r="K12" s="12">
        <f>G12-144631</f>
        <v>-15131</v>
      </c>
      <c r="L12" s="12">
        <v>11667</v>
      </c>
      <c r="M12" s="14">
        <v>233.34</v>
      </c>
      <c r="N12" s="15">
        <v>264</v>
      </c>
      <c r="O12" s="16">
        <v>1</v>
      </c>
      <c r="P12" s="16">
        <v>0</v>
      </c>
      <c r="Q12" s="12">
        <f t="shared" si="1"/>
        <v>-64.845290134567577</v>
      </c>
      <c r="R12" s="12">
        <f t="shared" si="2"/>
        <v>-15131</v>
      </c>
      <c r="S12" s="17">
        <f t="shared" si="3"/>
        <v>-0.34735996326905416</v>
      </c>
      <c r="T12" s="16">
        <v>165</v>
      </c>
      <c r="U12" s="18" t="s">
        <v>87</v>
      </c>
      <c r="V12" s="10" t="s">
        <v>93</v>
      </c>
      <c r="W12" s="10" t="s">
        <v>50</v>
      </c>
      <c r="X12" s="10" t="s">
        <v>51</v>
      </c>
      <c r="Y12" s="10">
        <v>0</v>
      </c>
      <c r="Z12" s="10">
        <v>0</v>
      </c>
      <c r="AA12" s="10" t="s">
        <v>94</v>
      </c>
      <c r="AB12" s="10" t="s">
        <v>50</v>
      </c>
      <c r="AC12" s="10" t="s">
        <v>53</v>
      </c>
      <c r="AD12" s="10" t="s">
        <v>54</v>
      </c>
      <c r="AE12" s="10"/>
      <c r="AF12" s="10"/>
      <c r="AG12" s="10" t="s">
        <v>50</v>
      </c>
      <c r="AH12" s="10" t="s">
        <v>50</v>
      </c>
      <c r="AI12" s="10" t="s">
        <v>50</v>
      </c>
      <c r="AJ12" s="10" t="s">
        <v>50</v>
      </c>
      <c r="AK12" s="10" t="s">
        <v>50</v>
      </c>
      <c r="AL12" s="10" t="s">
        <v>50</v>
      </c>
      <c r="AM12" s="10" t="s">
        <v>50</v>
      </c>
      <c r="AN12" s="10" t="s">
        <v>50</v>
      </c>
      <c r="AO12" s="10" t="s">
        <v>50</v>
      </c>
      <c r="AP12" s="10" t="s">
        <v>50</v>
      </c>
      <c r="AQ12" s="10" t="s">
        <v>50</v>
      </c>
      <c r="AR12" s="10" t="s">
        <v>50</v>
      </c>
    </row>
    <row r="13" spans="1:44" x14ac:dyDescent="0.25">
      <c r="A13" s="10" t="s">
        <v>95</v>
      </c>
      <c r="B13" s="10" t="s">
        <v>96</v>
      </c>
      <c r="C13" s="11">
        <v>45436</v>
      </c>
      <c r="D13" s="12">
        <v>91600</v>
      </c>
      <c r="E13" s="10" t="s">
        <v>97</v>
      </c>
      <c r="F13" s="10" t="s">
        <v>47</v>
      </c>
      <c r="G13" s="12">
        <v>14656</v>
      </c>
      <c r="H13" s="12">
        <v>6600</v>
      </c>
      <c r="I13" s="13">
        <f t="shared" si="0"/>
        <v>45.032751091703055</v>
      </c>
      <c r="J13" s="12">
        <v>12543</v>
      </c>
      <c r="K13" s="12">
        <f>G13-9671</f>
        <v>4985</v>
      </c>
      <c r="L13" s="12">
        <v>2872</v>
      </c>
      <c r="M13" s="14">
        <v>70.709999999999994</v>
      </c>
      <c r="N13" s="15">
        <v>66</v>
      </c>
      <c r="O13" s="16">
        <v>0.152</v>
      </c>
      <c r="P13" s="16">
        <v>0</v>
      </c>
      <c r="Q13" s="12">
        <f t="shared" si="1"/>
        <v>70.499222175081329</v>
      </c>
      <c r="R13" s="12">
        <f t="shared" si="2"/>
        <v>32796.052631578947</v>
      </c>
      <c r="S13" s="17">
        <f t="shared" si="3"/>
        <v>0.75289377023826787</v>
      </c>
      <c r="T13" s="16">
        <v>100</v>
      </c>
      <c r="U13" s="18" t="s">
        <v>48</v>
      </c>
      <c r="V13" s="10" t="s">
        <v>98</v>
      </c>
      <c r="W13" s="10" t="s">
        <v>99</v>
      </c>
      <c r="X13" s="10" t="s">
        <v>51</v>
      </c>
      <c r="Y13" s="10">
        <v>0</v>
      </c>
      <c r="Z13" s="10">
        <v>0</v>
      </c>
      <c r="AA13" s="10" t="s">
        <v>84</v>
      </c>
      <c r="AB13" s="10" t="s">
        <v>50</v>
      </c>
      <c r="AC13" s="10" t="s">
        <v>53</v>
      </c>
      <c r="AD13" s="10" t="s">
        <v>54</v>
      </c>
      <c r="AE13" s="10"/>
      <c r="AF13" s="10"/>
      <c r="AG13" s="10" t="s">
        <v>50</v>
      </c>
      <c r="AH13" s="10" t="s">
        <v>50</v>
      </c>
      <c r="AI13" s="10" t="s">
        <v>50</v>
      </c>
      <c r="AJ13" s="10" t="s">
        <v>50</v>
      </c>
      <c r="AK13" s="10" t="s">
        <v>50</v>
      </c>
      <c r="AL13" s="10" t="s">
        <v>50</v>
      </c>
      <c r="AM13" s="10" t="s">
        <v>50</v>
      </c>
      <c r="AN13" s="10" t="s">
        <v>50</v>
      </c>
      <c r="AO13" s="10" t="s">
        <v>50</v>
      </c>
      <c r="AP13" s="10" t="s">
        <v>50</v>
      </c>
      <c r="AQ13" s="10" t="s">
        <v>50</v>
      </c>
      <c r="AR13" s="10" t="s">
        <v>50</v>
      </c>
    </row>
    <row r="14" spans="1:44" ht="15.75" customHeight="1" x14ac:dyDescent="0.25">
      <c r="A14" s="19" t="s">
        <v>100</v>
      </c>
      <c r="B14" s="19" t="s">
        <v>96</v>
      </c>
      <c r="C14" s="20">
        <v>45436</v>
      </c>
      <c r="D14" s="21">
        <v>0</v>
      </c>
      <c r="E14" s="19" t="s">
        <v>97</v>
      </c>
      <c r="F14" s="19" t="s">
        <v>47</v>
      </c>
      <c r="G14" s="21">
        <v>0</v>
      </c>
      <c r="H14" s="21">
        <v>32400</v>
      </c>
      <c r="I14" s="22" t="e">
        <f t="shared" si="0"/>
        <v>#DIV/0!</v>
      </c>
      <c r="J14" s="21">
        <v>64874</v>
      </c>
      <c r="K14" s="21">
        <f>G14-52688</f>
        <v>-52688</v>
      </c>
      <c r="L14" s="21">
        <v>12186</v>
      </c>
      <c r="M14" s="23">
        <v>243.72</v>
      </c>
      <c r="N14" s="24">
        <v>200</v>
      </c>
      <c r="O14" s="25">
        <v>0.90900000000000003</v>
      </c>
      <c r="P14" s="25">
        <v>0</v>
      </c>
      <c r="Q14" s="21">
        <f t="shared" si="1"/>
        <v>-216.18250451337602</v>
      </c>
      <c r="R14" s="21">
        <f t="shared" si="2"/>
        <v>-57962.596259625963</v>
      </c>
      <c r="S14" s="26">
        <f t="shared" si="3"/>
        <v>-1.3306381143164823</v>
      </c>
      <c r="T14" s="25">
        <v>198</v>
      </c>
      <c r="U14" s="27" t="s">
        <v>48</v>
      </c>
      <c r="V14" s="19" t="s">
        <v>50</v>
      </c>
      <c r="W14" s="19" t="s">
        <v>50</v>
      </c>
      <c r="X14" s="19" t="s">
        <v>51</v>
      </c>
      <c r="Y14" s="19">
        <v>0</v>
      </c>
      <c r="Z14" s="19">
        <v>0</v>
      </c>
      <c r="AA14" s="19" t="s">
        <v>94</v>
      </c>
      <c r="AB14" s="19" t="s">
        <v>50</v>
      </c>
      <c r="AC14" s="19" t="s">
        <v>53</v>
      </c>
      <c r="AD14" s="19" t="s">
        <v>54</v>
      </c>
      <c r="AE14" s="19"/>
      <c r="AF14" s="19"/>
      <c r="AG14" s="19" t="s">
        <v>50</v>
      </c>
      <c r="AH14" s="19" t="s">
        <v>50</v>
      </c>
      <c r="AI14" s="19" t="s">
        <v>50</v>
      </c>
      <c r="AJ14" s="19" t="s">
        <v>50</v>
      </c>
      <c r="AK14" s="19" t="s">
        <v>50</v>
      </c>
      <c r="AL14" s="19" t="s">
        <v>50</v>
      </c>
      <c r="AM14" s="19" t="s">
        <v>50</v>
      </c>
      <c r="AN14" s="19" t="s">
        <v>50</v>
      </c>
      <c r="AO14" s="19" t="s">
        <v>50</v>
      </c>
      <c r="AP14" s="19" t="s">
        <v>50</v>
      </c>
      <c r="AQ14" s="19" t="s">
        <v>50</v>
      </c>
      <c r="AR14" s="19" t="s">
        <v>50</v>
      </c>
    </row>
    <row r="15" spans="1:44" x14ac:dyDescent="0.25">
      <c r="A15" s="19" t="s">
        <v>100</v>
      </c>
      <c r="B15" s="19" t="s">
        <v>96</v>
      </c>
      <c r="C15" s="20">
        <v>45436</v>
      </c>
      <c r="D15" s="21">
        <v>91600</v>
      </c>
      <c r="E15" s="19" t="s">
        <v>97</v>
      </c>
      <c r="F15" s="19" t="s">
        <v>47</v>
      </c>
      <c r="G15" s="21">
        <v>73280</v>
      </c>
      <c r="H15" s="21">
        <v>32400</v>
      </c>
      <c r="I15" s="22">
        <f t="shared" si="0"/>
        <v>44.213973799126634</v>
      </c>
      <c r="J15" s="21">
        <v>55560</v>
      </c>
      <c r="K15" s="21">
        <f>G15-52688</f>
        <v>20592</v>
      </c>
      <c r="L15" s="21">
        <v>2872</v>
      </c>
      <c r="M15" s="23">
        <v>243.72</v>
      </c>
      <c r="N15" s="24">
        <v>200</v>
      </c>
      <c r="O15" s="25">
        <v>0.152</v>
      </c>
      <c r="P15" s="25">
        <v>0</v>
      </c>
      <c r="Q15" s="21">
        <f t="shared" si="1"/>
        <v>84.490398818316095</v>
      </c>
      <c r="R15" s="21">
        <f t="shared" si="2"/>
        <v>135473.68421052632</v>
      </c>
      <c r="S15" s="26">
        <f t="shared" si="3"/>
        <v>3.1100478468899522</v>
      </c>
      <c r="T15" s="25">
        <v>198</v>
      </c>
      <c r="U15" s="27" t="s">
        <v>48</v>
      </c>
      <c r="V15" s="19" t="s">
        <v>98</v>
      </c>
      <c r="W15" s="19" t="s">
        <v>101</v>
      </c>
      <c r="X15" s="19" t="s">
        <v>51</v>
      </c>
      <c r="Y15" s="19">
        <v>0</v>
      </c>
      <c r="Z15" s="19">
        <v>0</v>
      </c>
      <c r="AA15" s="19" t="s">
        <v>94</v>
      </c>
      <c r="AB15" s="19" t="s">
        <v>50</v>
      </c>
      <c r="AC15" s="19" t="s">
        <v>53</v>
      </c>
      <c r="AD15" s="19" t="s">
        <v>54</v>
      </c>
      <c r="AE15" s="19"/>
      <c r="AF15" s="19"/>
      <c r="AG15" s="19" t="s">
        <v>50</v>
      </c>
      <c r="AH15" s="19" t="s">
        <v>50</v>
      </c>
      <c r="AI15" s="19" t="s">
        <v>50</v>
      </c>
      <c r="AJ15" s="19" t="s">
        <v>50</v>
      </c>
      <c r="AK15" s="19" t="s">
        <v>50</v>
      </c>
      <c r="AL15" s="19" t="s">
        <v>50</v>
      </c>
      <c r="AM15" s="19" t="s">
        <v>50</v>
      </c>
      <c r="AN15" s="19" t="s">
        <v>50</v>
      </c>
      <c r="AO15" s="19" t="s">
        <v>50</v>
      </c>
      <c r="AP15" s="19" t="s">
        <v>50</v>
      </c>
      <c r="AQ15" s="19" t="s">
        <v>50</v>
      </c>
      <c r="AR15" s="19" t="s">
        <v>50</v>
      </c>
    </row>
    <row r="16" spans="1:44" x14ac:dyDescent="0.25">
      <c r="A16" s="10" t="s">
        <v>102</v>
      </c>
      <c r="B16" s="10" t="s">
        <v>103</v>
      </c>
      <c r="C16" s="11">
        <v>45211</v>
      </c>
      <c r="D16" s="12">
        <v>0</v>
      </c>
      <c r="E16" s="10" t="s">
        <v>69</v>
      </c>
      <c r="F16" s="10" t="s">
        <v>70</v>
      </c>
      <c r="G16" s="12">
        <v>0</v>
      </c>
      <c r="H16" s="12">
        <v>47800</v>
      </c>
      <c r="I16" s="13" t="e">
        <f t="shared" si="0"/>
        <v>#DIV/0!</v>
      </c>
      <c r="J16" s="12">
        <v>102577</v>
      </c>
      <c r="K16" s="12">
        <f>G16-95527</f>
        <v>-95527</v>
      </c>
      <c r="L16" s="12">
        <v>7050</v>
      </c>
      <c r="M16" s="14">
        <v>141</v>
      </c>
      <c r="N16" s="15">
        <v>100</v>
      </c>
      <c r="O16" s="16">
        <v>0.372</v>
      </c>
      <c r="P16" s="16">
        <v>6.9000000000000006E-2</v>
      </c>
      <c r="Q16" s="12">
        <f t="shared" si="1"/>
        <v>-677.49645390070918</v>
      </c>
      <c r="R16" s="12">
        <f t="shared" si="2"/>
        <v>-256793.01075268816</v>
      </c>
      <c r="S16" s="17">
        <f t="shared" si="3"/>
        <v>-5.8951563533674971</v>
      </c>
      <c r="T16" s="16">
        <v>162</v>
      </c>
      <c r="U16" s="18" t="s">
        <v>48</v>
      </c>
      <c r="V16" s="10" t="s">
        <v>104</v>
      </c>
      <c r="W16" s="10" t="s">
        <v>50</v>
      </c>
      <c r="X16" s="10" t="s">
        <v>51</v>
      </c>
      <c r="Y16" s="10">
        <v>0</v>
      </c>
      <c r="Z16" s="10">
        <v>0</v>
      </c>
      <c r="AA16" s="10" t="s">
        <v>94</v>
      </c>
      <c r="AB16" s="10" t="s">
        <v>50</v>
      </c>
      <c r="AC16" s="10" t="s">
        <v>53</v>
      </c>
      <c r="AD16" s="10" t="s">
        <v>54</v>
      </c>
      <c r="AE16" s="10" t="s">
        <v>54</v>
      </c>
      <c r="AF16" s="10"/>
      <c r="AG16" s="10" t="s">
        <v>50</v>
      </c>
      <c r="AH16" s="10" t="s">
        <v>50</v>
      </c>
      <c r="AI16" s="10" t="s">
        <v>50</v>
      </c>
      <c r="AJ16" s="10" t="s">
        <v>50</v>
      </c>
      <c r="AK16" s="10" t="s">
        <v>50</v>
      </c>
      <c r="AL16" s="10" t="s">
        <v>50</v>
      </c>
      <c r="AM16" s="10" t="s">
        <v>50</v>
      </c>
      <c r="AN16" s="10" t="s">
        <v>50</v>
      </c>
      <c r="AO16" s="10" t="s">
        <v>50</v>
      </c>
      <c r="AP16" s="10" t="s">
        <v>50</v>
      </c>
      <c r="AQ16" s="10" t="s">
        <v>50</v>
      </c>
      <c r="AR16" s="10" t="s">
        <v>50</v>
      </c>
    </row>
    <row r="17" spans="1:44" x14ac:dyDescent="0.25">
      <c r="A17" s="10" t="s">
        <v>105</v>
      </c>
      <c r="B17" s="10" t="s">
        <v>106</v>
      </c>
      <c r="C17" s="11">
        <v>45345</v>
      </c>
      <c r="D17" s="12">
        <v>95000</v>
      </c>
      <c r="E17" s="10" t="s">
        <v>46</v>
      </c>
      <c r="F17" s="10" t="s">
        <v>47</v>
      </c>
      <c r="G17" s="12">
        <v>95000</v>
      </c>
      <c r="H17" s="12">
        <v>56600</v>
      </c>
      <c r="I17" s="13">
        <f t="shared" si="0"/>
        <v>59.578947368421055</v>
      </c>
      <c r="J17" s="12">
        <v>127039</v>
      </c>
      <c r="K17" s="12">
        <f>G17-109913</f>
        <v>-14913</v>
      </c>
      <c r="L17" s="12">
        <v>17126</v>
      </c>
      <c r="M17" s="14">
        <v>342.51</v>
      </c>
      <c r="N17" s="15">
        <v>105.07</v>
      </c>
      <c r="O17" s="16">
        <v>0.92600000000000005</v>
      </c>
      <c r="P17" s="16">
        <v>0.434</v>
      </c>
      <c r="Q17" s="12">
        <f t="shared" si="1"/>
        <v>-43.540334588771131</v>
      </c>
      <c r="R17" s="12">
        <f t="shared" si="2"/>
        <v>-16104.751619870409</v>
      </c>
      <c r="S17" s="17">
        <f t="shared" si="3"/>
        <v>-0.36971422451493136</v>
      </c>
      <c r="T17" s="16">
        <v>384</v>
      </c>
      <c r="U17" s="18" t="s">
        <v>48</v>
      </c>
      <c r="V17" s="10" t="s">
        <v>107</v>
      </c>
      <c r="W17" s="10" t="s">
        <v>50</v>
      </c>
      <c r="X17" s="10" t="s">
        <v>51</v>
      </c>
      <c r="Y17" s="10">
        <v>1</v>
      </c>
      <c r="Z17" s="10">
        <v>1</v>
      </c>
      <c r="AA17" s="10" t="s">
        <v>94</v>
      </c>
      <c r="AB17" s="10" t="s">
        <v>50</v>
      </c>
      <c r="AC17" s="10" t="s">
        <v>53</v>
      </c>
      <c r="AD17" s="10" t="s">
        <v>54</v>
      </c>
      <c r="AE17" s="10" t="s">
        <v>54</v>
      </c>
      <c r="AF17" s="10"/>
      <c r="AG17" s="10" t="s">
        <v>50</v>
      </c>
      <c r="AH17" s="10" t="s">
        <v>50</v>
      </c>
      <c r="AI17" s="10" t="s">
        <v>50</v>
      </c>
      <c r="AJ17" s="10" t="s">
        <v>50</v>
      </c>
      <c r="AK17" s="10" t="s">
        <v>50</v>
      </c>
      <c r="AL17" s="10" t="s">
        <v>50</v>
      </c>
      <c r="AM17" s="10" t="s">
        <v>50</v>
      </c>
      <c r="AN17" s="10" t="s">
        <v>50</v>
      </c>
      <c r="AO17" s="10" t="s">
        <v>50</v>
      </c>
      <c r="AP17" s="10" t="s">
        <v>50</v>
      </c>
      <c r="AQ17" s="10" t="s">
        <v>50</v>
      </c>
      <c r="AR17" s="10" t="s">
        <v>50</v>
      </c>
    </row>
    <row r="18" spans="1:44" x14ac:dyDescent="0.25">
      <c r="A18" s="37"/>
      <c r="B18" s="37"/>
      <c r="C18" s="38" t="s">
        <v>111</v>
      </c>
      <c r="D18" s="39">
        <f ca="1">+SUM(D2:D26)</f>
        <v>1359200</v>
      </c>
      <c r="E18" s="37"/>
      <c r="F18" s="37"/>
      <c r="G18" s="39">
        <f ca="1">+SUM(G2:G26)</f>
        <v>1260466</v>
      </c>
      <c r="H18" s="39">
        <f ca="1">+SUM(H2:H26)</f>
        <v>658200</v>
      </c>
      <c r="I18" s="40"/>
      <c r="J18" s="39">
        <f ca="1">+SUM(J2:J26)</f>
        <v>1408553</v>
      </c>
      <c r="K18" s="39">
        <f ca="1">+SUM(K2:K26)</f>
        <v>161295</v>
      </c>
      <c r="L18" s="39">
        <f ca="1">+SUM(L2:L26)</f>
        <v>309382</v>
      </c>
      <c r="M18" s="41">
        <f ca="1">+SUM(M2:M26)</f>
        <v>2731.5199999999995</v>
      </c>
      <c r="N18" s="42"/>
      <c r="O18" s="43">
        <f ca="1">+SUM(O2:O26)</f>
        <v>546.69000000000017</v>
      </c>
      <c r="P18" s="43">
        <f ca="1">+SUM(P2:P26)</f>
        <v>47.293000000000006</v>
      </c>
      <c r="Q18" s="39"/>
      <c r="R18" s="39"/>
      <c r="S18" s="44"/>
      <c r="T18" s="43"/>
      <c r="U18" s="45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</row>
    <row r="19" spans="1:44" x14ac:dyDescent="0.25">
      <c r="A19" s="28"/>
      <c r="B19" s="28"/>
      <c r="C19" s="29"/>
      <c r="D19" s="30"/>
      <c r="E19" s="28"/>
      <c r="F19" s="28"/>
      <c r="G19" s="30"/>
      <c r="H19" s="30" t="s">
        <v>112</v>
      </c>
      <c r="I19" s="31">
        <f ca="1">H18/G18*100</f>
        <v>52.218782577237313</v>
      </c>
      <c r="J19" s="30"/>
      <c r="K19" s="30"/>
      <c r="L19" s="30" t="s">
        <v>114</v>
      </c>
      <c r="M19" s="32"/>
      <c r="N19" s="33"/>
      <c r="O19" s="34" t="s">
        <v>114</v>
      </c>
      <c r="P19" s="34"/>
      <c r="Q19" s="30"/>
      <c r="R19" s="30" t="s">
        <v>114</v>
      </c>
      <c r="S19" s="35"/>
      <c r="T19" s="34"/>
      <c r="U19" s="36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</row>
    <row r="20" spans="1:44" x14ac:dyDescent="0.25">
      <c r="A20" s="46"/>
      <c r="B20" s="46"/>
      <c r="C20" s="47"/>
      <c r="D20" s="48"/>
      <c r="E20" s="46"/>
      <c r="F20" s="46"/>
      <c r="G20" s="48"/>
      <c r="H20" s="48" t="s">
        <v>113</v>
      </c>
      <c r="I20" s="49" t="e">
        <f>STDEV(I2:I26)</f>
        <v>#DIV/0!</v>
      </c>
      <c r="J20" s="48"/>
      <c r="K20" s="48"/>
      <c r="L20" s="48" t="s">
        <v>115</v>
      </c>
      <c r="M20" s="54">
        <v>60</v>
      </c>
      <c r="N20" s="50"/>
      <c r="O20" s="51" t="s">
        <v>116</v>
      </c>
      <c r="P20" s="51">
        <f ca="1">K18/O18</f>
        <v>295.03923613016508</v>
      </c>
      <c r="Q20" s="48"/>
      <c r="R20" s="48" t="s">
        <v>117</v>
      </c>
      <c r="S20" s="52">
        <f ca="1">K18/O18/43560</f>
        <v>6.7731688735115951E-3</v>
      </c>
      <c r="T20" s="51"/>
      <c r="U20" s="53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</row>
    <row r="22" spans="1:44" ht="26.25" x14ac:dyDescent="0.4">
      <c r="G22" s="55" t="s">
        <v>120</v>
      </c>
      <c r="M22" t="s">
        <v>119</v>
      </c>
    </row>
    <row r="25" spans="1:44" x14ac:dyDescent="0.25">
      <c r="A25" s="10" t="s">
        <v>44</v>
      </c>
      <c r="B25" s="10" t="s">
        <v>45</v>
      </c>
      <c r="C25" s="11">
        <v>45678</v>
      </c>
      <c r="D25" s="12">
        <v>86000</v>
      </c>
      <c r="E25" s="10" t="s">
        <v>46</v>
      </c>
      <c r="F25" s="10" t="s">
        <v>47</v>
      </c>
      <c r="G25" s="12">
        <v>86000</v>
      </c>
      <c r="H25" s="12">
        <v>30700</v>
      </c>
      <c r="I25" s="13">
        <f>H25/G25*100</f>
        <v>35.697674418604649</v>
      </c>
      <c r="J25" s="12">
        <v>60611</v>
      </c>
      <c r="K25" s="12">
        <f>G25-56651</f>
        <v>29349</v>
      </c>
      <c r="L25" s="12">
        <v>3960</v>
      </c>
      <c r="M25" s="14">
        <v>66</v>
      </c>
      <c r="N25" s="15">
        <v>132</v>
      </c>
      <c r="O25" s="16">
        <v>0.2</v>
      </c>
      <c r="P25" s="16">
        <v>0</v>
      </c>
      <c r="Q25" s="12">
        <f>K25/M25</f>
        <v>444.68181818181819</v>
      </c>
      <c r="R25" s="12">
        <f>K25/O25</f>
        <v>146745</v>
      </c>
      <c r="S25" s="17">
        <f>K25/O25/43560</f>
        <v>3.3688016528925622</v>
      </c>
      <c r="T25" s="16">
        <v>66</v>
      </c>
      <c r="U25" s="18" t="s">
        <v>48</v>
      </c>
      <c r="V25" s="10" t="s">
        <v>49</v>
      </c>
      <c r="W25" s="10" t="s">
        <v>50</v>
      </c>
      <c r="X25" s="10" t="s">
        <v>51</v>
      </c>
      <c r="Y25" s="10">
        <v>0</v>
      </c>
      <c r="Z25" s="10">
        <v>0</v>
      </c>
      <c r="AA25" s="10" t="s">
        <v>52</v>
      </c>
      <c r="AB25" s="10" t="s">
        <v>50</v>
      </c>
      <c r="AC25" s="10" t="s">
        <v>53</v>
      </c>
      <c r="AD25" s="10" t="s">
        <v>54</v>
      </c>
      <c r="AE25" s="10"/>
      <c r="AF25" s="10"/>
      <c r="AG25" s="10" t="s">
        <v>50</v>
      </c>
      <c r="AH25" s="10" t="s">
        <v>50</v>
      </c>
      <c r="AI25" s="10" t="s">
        <v>50</v>
      </c>
      <c r="AJ25" s="10" t="s">
        <v>50</v>
      </c>
      <c r="AK25" s="10" t="s">
        <v>50</v>
      </c>
      <c r="AL25" s="10" t="s">
        <v>50</v>
      </c>
      <c r="AM25" s="10" t="s">
        <v>50</v>
      </c>
      <c r="AN25" s="10" t="s">
        <v>50</v>
      </c>
      <c r="AO25" s="10" t="s">
        <v>50</v>
      </c>
      <c r="AP25" s="10" t="s">
        <v>50</v>
      </c>
      <c r="AQ25" s="10" t="s">
        <v>50</v>
      </c>
      <c r="AR25" s="10" t="s">
        <v>50</v>
      </c>
    </row>
    <row r="26" spans="1:44" x14ac:dyDescent="0.25">
      <c r="A26" s="19" t="s">
        <v>108</v>
      </c>
      <c r="B26" s="19" t="s">
        <v>109</v>
      </c>
      <c r="C26" s="20">
        <v>45765</v>
      </c>
      <c r="D26" s="21">
        <v>0</v>
      </c>
      <c r="E26" s="19" t="s">
        <v>65</v>
      </c>
      <c r="F26" s="19" t="s">
        <v>47</v>
      </c>
      <c r="G26" s="21">
        <v>0</v>
      </c>
      <c r="H26" s="21">
        <v>30500</v>
      </c>
      <c r="I26" s="22" t="e">
        <f>H26/G26*100</f>
        <v>#DIV/0!</v>
      </c>
      <c r="J26" s="21">
        <v>60003</v>
      </c>
      <c r="K26" s="21">
        <f>G26-54243</f>
        <v>-54243</v>
      </c>
      <c r="L26" s="21">
        <v>5760</v>
      </c>
      <c r="M26" s="23">
        <v>96</v>
      </c>
      <c r="N26" s="24">
        <v>132</v>
      </c>
      <c r="O26" s="25">
        <v>0.29099999999999998</v>
      </c>
      <c r="P26" s="25">
        <v>0</v>
      </c>
      <c r="Q26" s="21">
        <f>K26/M26</f>
        <v>-565.03125</v>
      </c>
      <c r="R26" s="21">
        <f>K26/O26</f>
        <v>-186402.06185567012</v>
      </c>
      <c r="S26" s="26">
        <f>K26/O26/43560</f>
        <v>-4.2792025219391672</v>
      </c>
      <c r="T26" s="25">
        <v>96</v>
      </c>
      <c r="U26" s="27" t="s">
        <v>48</v>
      </c>
      <c r="V26" s="19" t="s">
        <v>110</v>
      </c>
      <c r="W26" s="19" t="s">
        <v>50</v>
      </c>
      <c r="X26" s="19" t="s">
        <v>51</v>
      </c>
      <c r="Y26" s="19">
        <v>0</v>
      </c>
      <c r="Z26" s="19">
        <v>0</v>
      </c>
      <c r="AA26" s="19" t="s">
        <v>94</v>
      </c>
      <c r="AB26" s="19" t="s">
        <v>50</v>
      </c>
      <c r="AC26" s="19" t="s">
        <v>53</v>
      </c>
      <c r="AD26" s="19" t="s">
        <v>54</v>
      </c>
      <c r="AE26" s="19"/>
      <c r="AF26" s="19"/>
      <c r="AG26" s="19" t="s">
        <v>50</v>
      </c>
      <c r="AH26" s="19" t="s">
        <v>50</v>
      </c>
      <c r="AI26" s="19" t="s">
        <v>50</v>
      </c>
      <c r="AJ26" s="19" t="s">
        <v>50</v>
      </c>
      <c r="AK26" s="19" t="s">
        <v>50</v>
      </c>
      <c r="AL26" s="19" t="s">
        <v>50</v>
      </c>
      <c r="AM26" s="19" t="s">
        <v>50</v>
      </c>
      <c r="AN26" s="19" t="s">
        <v>50</v>
      </c>
      <c r="AO26" s="19" t="s">
        <v>50</v>
      </c>
      <c r="AP26" s="19" t="s">
        <v>50</v>
      </c>
      <c r="AQ26" s="19" t="s">
        <v>50</v>
      </c>
      <c r="AR26" s="19" t="s">
        <v>50</v>
      </c>
    </row>
    <row r="27" spans="1:44" x14ac:dyDescent="0.25">
      <c r="A27" s="10" t="s">
        <v>55</v>
      </c>
      <c r="B27" s="10" t="s">
        <v>56</v>
      </c>
      <c r="C27" s="11">
        <v>45874</v>
      </c>
      <c r="D27" s="12">
        <v>109600</v>
      </c>
      <c r="E27" s="10" t="s">
        <v>57</v>
      </c>
      <c r="F27" s="10" t="s">
        <v>47</v>
      </c>
      <c r="G27" s="12">
        <v>109600</v>
      </c>
      <c r="H27" s="12">
        <v>42100</v>
      </c>
      <c r="I27" s="13">
        <f t="shared" ref="I27:I39" si="4">H27/G27*100</f>
        <v>38.412408759124091</v>
      </c>
      <c r="J27" s="12">
        <v>83088</v>
      </c>
      <c r="K27" s="12">
        <f>G27-72980</f>
        <v>36620</v>
      </c>
      <c r="L27" s="12">
        <v>10108</v>
      </c>
      <c r="M27" s="14">
        <v>168.46</v>
      </c>
      <c r="N27" s="15">
        <v>215</v>
      </c>
      <c r="O27" s="16">
        <v>0.65200000000000002</v>
      </c>
      <c r="P27" s="16">
        <v>0</v>
      </c>
      <c r="Q27" s="12">
        <f t="shared" ref="Q27:Q39" si="5">K27/M27</f>
        <v>217.38098064822509</v>
      </c>
      <c r="R27" s="12">
        <f t="shared" ref="R27:R39" si="6">K27/O27</f>
        <v>56165.644171779139</v>
      </c>
      <c r="S27" s="17">
        <f t="shared" ref="S27:S39" si="7">K27/O27/43560</f>
        <v>1.2893857707020004</v>
      </c>
      <c r="T27" s="16">
        <v>132</v>
      </c>
      <c r="U27" s="18" t="s">
        <v>48</v>
      </c>
      <c r="V27" s="10" t="s">
        <v>50</v>
      </c>
      <c r="W27" s="10" t="s">
        <v>50</v>
      </c>
      <c r="X27" s="10" t="s">
        <v>51</v>
      </c>
      <c r="Y27" s="10">
        <v>0</v>
      </c>
      <c r="Z27" s="10">
        <v>0</v>
      </c>
      <c r="AA27" s="10" t="s">
        <v>52</v>
      </c>
      <c r="AB27" s="10" t="s">
        <v>50</v>
      </c>
      <c r="AC27" s="10" t="s">
        <v>53</v>
      </c>
      <c r="AD27" s="10" t="s">
        <v>54</v>
      </c>
      <c r="AE27" s="10"/>
      <c r="AF27" s="10"/>
      <c r="AG27" s="10" t="s">
        <v>50</v>
      </c>
      <c r="AH27" s="10" t="s">
        <v>50</v>
      </c>
      <c r="AI27" s="10" t="s">
        <v>50</v>
      </c>
      <c r="AJ27" s="10" t="s">
        <v>50</v>
      </c>
      <c r="AK27" s="10" t="s">
        <v>50</v>
      </c>
      <c r="AL27" s="10" t="s">
        <v>50</v>
      </c>
      <c r="AM27" s="10" t="s">
        <v>50</v>
      </c>
      <c r="AN27" s="10" t="s">
        <v>50</v>
      </c>
      <c r="AO27" s="10" t="s">
        <v>50</v>
      </c>
      <c r="AP27" s="10" t="s">
        <v>50</v>
      </c>
      <c r="AQ27" s="10" t="s">
        <v>50</v>
      </c>
      <c r="AR27" s="10" t="s">
        <v>50</v>
      </c>
    </row>
    <row r="28" spans="1:44" x14ac:dyDescent="0.25">
      <c r="A28" s="10" t="s">
        <v>67</v>
      </c>
      <c r="B28" s="10" t="s">
        <v>68</v>
      </c>
      <c r="C28" s="11">
        <v>45470</v>
      </c>
      <c r="D28" s="12">
        <v>0</v>
      </c>
      <c r="E28" s="10" t="s">
        <v>69</v>
      </c>
      <c r="F28" s="10" t="s">
        <v>70</v>
      </c>
      <c r="G28" s="12">
        <v>0</v>
      </c>
      <c r="H28" s="12">
        <v>13500</v>
      </c>
      <c r="I28" s="13" t="e">
        <f t="shared" si="4"/>
        <v>#DIV/0!</v>
      </c>
      <c r="J28" s="12">
        <v>27063</v>
      </c>
      <c r="K28" s="12">
        <f>G28-23021</f>
        <v>-23021</v>
      </c>
      <c r="L28" s="12">
        <v>4042</v>
      </c>
      <c r="M28" s="14">
        <v>80.83</v>
      </c>
      <c r="N28" s="15">
        <v>198</v>
      </c>
      <c r="O28" s="16">
        <v>0.3</v>
      </c>
      <c r="P28" s="16">
        <v>0</v>
      </c>
      <c r="Q28" s="12">
        <f t="shared" si="5"/>
        <v>-284.80762093282198</v>
      </c>
      <c r="R28" s="12">
        <f t="shared" si="6"/>
        <v>-76736.666666666672</v>
      </c>
      <c r="S28" s="17">
        <f t="shared" si="7"/>
        <v>-1.7616314661769208</v>
      </c>
      <c r="T28" s="16">
        <v>66</v>
      </c>
      <c r="U28" s="18" t="s">
        <v>48</v>
      </c>
      <c r="V28" s="10" t="s">
        <v>71</v>
      </c>
      <c r="W28" s="10" t="s">
        <v>50</v>
      </c>
      <c r="X28" s="10" t="s">
        <v>51</v>
      </c>
      <c r="Y28" s="10">
        <v>0</v>
      </c>
      <c r="Z28" s="10">
        <v>0</v>
      </c>
      <c r="AA28" s="10" t="s">
        <v>72</v>
      </c>
      <c r="AB28" s="10" t="s">
        <v>50</v>
      </c>
      <c r="AC28" s="10" t="s">
        <v>53</v>
      </c>
      <c r="AD28" s="10" t="s">
        <v>54</v>
      </c>
      <c r="AE28" s="10"/>
      <c r="AF28" s="10"/>
      <c r="AG28" s="10" t="s">
        <v>50</v>
      </c>
      <c r="AH28" s="10" t="s">
        <v>50</v>
      </c>
      <c r="AI28" s="10" t="s">
        <v>50</v>
      </c>
      <c r="AJ28" s="10" t="s">
        <v>50</v>
      </c>
      <c r="AK28" s="10" t="s">
        <v>50</v>
      </c>
      <c r="AL28" s="10" t="s">
        <v>50</v>
      </c>
      <c r="AM28" s="10" t="s">
        <v>50</v>
      </c>
      <c r="AN28" s="10" t="s">
        <v>50</v>
      </c>
      <c r="AO28" s="10" t="s">
        <v>50</v>
      </c>
      <c r="AP28" s="10" t="s">
        <v>50</v>
      </c>
      <c r="AQ28" s="10" t="s">
        <v>50</v>
      </c>
      <c r="AR28" s="10" t="s">
        <v>50</v>
      </c>
    </row>
    <row r="29" spans="1:44" x14ac:dyDescent="0.25">
      <c r="A29" s="19" t="s">
        <v>73</v>
      </c>
      <c r="B29" s="19" t="s">
        <v>74</v>
      </c>
      <c r="C29" s="20">
        <v>45582</v>
      </c>
      <c r="D29" s="21">
        <v>175000</v>
      </c>
      <c r="E29" s="19" t="s">
        <v>46</v>
      </c>
      <c r="F29" s="19" t="s">
        <v>47</v>
      </c>
      <c r="G29" s="21">
        <v>175000</v>
      </c>
      <c r="H29" s="21">
        <v>54600</v>
      </c>
      <c r="I29" s="22">
        <f t="shared" si="4"/>
        <v>31.2</v>
      </c>
      <c r="J29" s="21">
        <v>109220</v>
      </c>
      <c r="K29" s="21">
        <f>G29-84620</f>
        <v>90380</v>
      </c>
      <c r="L29" s="21">
        <v>24600</v>
      </c>
      <c r="M29" s="23">
        <v>0</v>
      </c>
      <c r="N29" s="24">
        <v>0</v>
      </c>
      <c r="O29" s="25">
        <v>492</v>
      </c>
      <c r="P29" s="25">
        <v>0</v>
      </c>
      <c r="Q29" s="21" t="e">
        <f t="shared" si="5"/>
        <v>#DIV/0!</v>
      </c>
      <c r="R29" s="21">
        <f t="shared" si="6"/>
        <v>183.69918699186991</v>
      </c>
      <c r="S29" s="26">
        <f t="shared" si="7"/>
        <v>4.2171530530732302E-3</v>
      </c>
      <c r="T29" s="25">
        <v>0</v>
      </c>
      <c r="U29" s="27" t="s">
        <v>48</v>
      </c>
      <c r="V29" s="19" t="s">
        <v>75</v>
      </c>
      <c r="W29" s="19" t="s">
        <v>50</v>
      </c>
      <c r="X29" s="19" t="s">
        <v>51</v>
      </c>
      <c r="Y29" s="19">
        <v>0</v>
      </c>
      <c r="Z29" s="19">
        <v>0</v>
      </c>
      <c r="AA29" s="19" t="s">
        <v>76</v>
      </c>
      <c r="AB29" s="19" t="s">
        <v>50</v>
      </c>
      <c r="AC29" s="19" t="s">
        <v>53</v>
      </c>
      <c r="AD29" s="19"/>
      <c r="AE29" s="19"/>
      <c r="AF29" s="19"/>
      <c r="AG29" s="19" t="s">
        <v>50</v>
      </c>
      <c r="AH29" s="19" t="s">
        <v>50</v>
      </c>
      <c r="AI29" s="19" t="s">
        <v>50</v>
      </c>
      <c r="AJ29" s="19" t="s">
        <v>50</v>
      </c>
      <c r="AK29" s="19" t="s">
        <v>50</v>
      </c>
      <c r="AL29" s="19" t="s">
        <v>50</v>
      </c>
      <c r="AM29" s="19" t="s">
        <v>50</v>
      </c>
      <c r="AN29" s="19" t="s">
        <v>50</v>
      </c>
      <c r="AO29" s="19" t="s">
        <v>50</v>
      </c>
      <c r="AP29" s="19" t="s">
        <v>50</v>
      </c>
      <c r="AQ29" s="19" t="s">
        <v>50</v>
      </c>
      <c r="AR29" s="19" t="s">
        <v>50</v>
      </c>
    </row>
    <row r="30" spans="1:44" x14ac:dyDescent="0.25">
      <c r="A30" s="10" t="s">
        <v>77</v>
      </c>
      <c r="B30" s="10" t="s">
        <v>78</v>
      </c>
      <c r="C30" s="11">
        <v>45407</v>
      </c>
      <c r="D30" s="12">
        <v>85000</v>
      </c>
      <c r="E30" s="10" t="s">
        <v>46</v>
      </c>
      <c r="F30" s="10" t="s">
        <v>47</v>
      </c>
      <c r="G30" s="12">
        <v>85000</v>
      </c>
      <c r="H30" s="12">
        <v>29100</v>
      </c>
      <c r="I30" s="13">
        <f t="shared" si="4"/>
        <v>34.235294117647058</v>
      </c>
      <c r="J30" s="12">
        <v>58289</v>
      </c>
      <c r="K30" s="12">
        <f>G30-35486</f>
        <v>49514</v>
      </c>
      <c r="L30" s="12">
        <v>22803</v>
      </c>
      <c r="M30" s="14">
        <v>0</v>
      </c>
      <c r="N30" s="15">
        <v>0</v>
      </c>
      <c r="O30" s="16">
        <v>6.91</v>
      </c>
      <c r="P30" s="16">
        <v>6.91</v>
      </c>
      <c r="Q30" s="12" t="e">
        <f t="shared" si="5"/>
        <v>#DIV/0!</v>
      </c>
      <c r="R30" s="12">
        <f t="shared" si="6"/>
        <v>7165.5571635311144</v>
      </c>
      <c r="S30" s="17">
        <f t="shared" si="7"/>
        <v>0.16449855747316608</v>
      </c>
      <c r="T30" s="16">
        <v>0</v>
      </c>
      <c r="U30" s="18" t="s">
        <v>48</v>
      </c>
      <c r="V30" s="10" t="s">
        <v>79</v>
      </c>
      <c r="W30" s="10" t="s">
        <v>50</v>
      </c>
      <c r="X30" s="10" t="s">
        <v>80</v>
      </c>
      <c r="Y30" s="10">
        <v>0</v>
      </c>
      <c r="Z30" s="10">
        <v>0</v>
      </c>
      <c r="AA30" s="10" t="s">
        <v>76</v>
      </c>
      <c r="AB30" s="10" t="s">
        <v>50</v>
      </c>
      <c r="AC30" s="10" t="s">
        <v>53</v>
      </c>
      <c r="AD30" s="10"/>
      <c r="AE30" s="10"/>
      <c r="AF30" s="10"/>
      <c r="AG30" s="10" t="s">
        <v>50</v>
      </c>
      <c r="AH30" s="10" t="s">
        <v>50</v>
      </c>
      <c r="AI30" s="10" t="s">
        <v>50</v>
      </c>
      <c r="AJ30" s="10" t="s">
        <v>50</v>
      </c>
      <c r="AK30" s="10" t="s">
        <v>50</v>
      </c>
      <c r="AL30" s="10" t="s">
        <v>50</v>
      </c>
      <c r="AM30" s="10" t="s">
        <v>50</v>
      </c>
      <c r="AN30" s="10" t="s">
        <v>50</v>
      </c>
      <c r="AO30" s="10" t="s">
        <v>50</v>
      </c>
      <c r="AP30" s="10" t="s">
        <v>50</v>
      </c>
      <c r="AQ30" s="10" t="s">
        <v>50</v>
      </c>
      <c r="AR30" s="10" t="s">
        <v>50</v>
      </c>
    </row>
    <row r="31" spans="1:44" x14ac:dyDescent="0.25">
      <c r="A31" s="10" t="s">
        <v>81</v>
      </c>
      <c r="B31" s="10" t="s">
        <v>82</v>
      </c>
      <c r="C31" s="11">
        <v>45772</v>
      </c>
      <c r="D31" s="12">
        <v>99900</v>
      </c>
      <c r="E31" s="10" t="s">
        <v>46</v>
      </c>
      <c r="F31" s="10" t="s">
        <v>47</v>
      </c>
      <c r="G31" s="12">
        <v>99900</v>
      </c>
      <c r="H31" s="12">
        <v>26100</v>
      </c>
      <c r="I31" s="13">
        <f t="shared" si="4"/>
        <v>26.126126126126124</v>
      </c>
      <c r="J31" s="12">
        <v>51392</v>
      </c>
      <c r="K31" s="12">
        <f>G31-42526</f>
        <v>57374</v>
      </c>
      <c r="L31" s="12">
        <v>8866</v>
      </c>
      <c r="M31" s="14">
        <v>147.76</v>
      </c>
      <c r="N31" s="15">
        <v>486.89</v>
      </c>
      <c r="O31" s="16">
        <v>0.86</v>
      </c>
      <c r="P31" s="16">
        <v>0</v>
      </c>
      <c r="Q31" s="12">
        <f t="shared" si="5"/>
        <v>388.29182458040066</v>
      </c>
      <c r="R31" s="12">
        <f t="shared" si="6"/>
        <v>66713.953488372092</v>
      </c>
      <c r="S31" s="17">
        <f t="shared" si="7"/>
        <v>1.531541631964465</v>
      </c>
      <c r="T31" s="16">
        <v>76.94</v>
      </c>
      <c r="U31" s="18" t="s">
        <v>48</v>
      </c>
      <c r="V31" s="10" t="s">
        <v>83</v>
      </c>
      <c r="W31" s="10" t="s">
        <v>50</v>
      </c>
      <c r="X31" s="10" t="s">
        <v>80</v>
      </c>
      <c r="Y31" s="10">
        <v>0</v>
      </c>
      <c r="Z31" s="10">
        <v>0</v>
      </c>
      <c r="AA31" s="10" t="s">
        <v>84</v>
      </c>
      <c r="AB31" s="10" t="s">
        <v>50</v>
      </c>
      <c r="AC31" s="10" t="s">
        <v>53</v>
      </c>
      <c r="AD31" s="10" t="s">
        <v>54</v>
      </c>
      <c r="AE31" s="10"/>
      <c r="AF31" s="10"/>
      <c r="AG31" s="10" t="s">
        <v>50</v>
      </c>
      <c r="AH31" s="10" t="s">
        <v>50</v>
      </c>
      <c r="AI31" s="10" t="s">
        <v>50</v>
      </c>
      <c r="AJ31" s="10" t="s">
        <v>50</v>
      </c>
      <c r="AK31" s="10" t="s">
        <v>50</v>
      </c>
      <c r="AL31" s="10" t="s">
        <v>50</v>
      </c>
      <c r="AM31" s="10" t="s">
        <v>50</v>
      </c>
      <c r="AN31" s="10" t="s">
        <v>50</v>
      </c>
      <c r="AO31" s="10" t="s">
        <v>50</v>
      </c>
      <c r="AP31" s="10" t="s">
        <v>50</v>
      </c>
      <c r="AQ31" s="10" t="s">
        <v>50</v>
      </c>
      <c r="AR31" s="10" t="s">
        <v>50</v>
      </c>
    </row>
    <row r="32" spans="1:44" x14ac:dyDescent="0.25">
      <c r="A32" s="19" t="s">
        <v>85</v>
      </c>
      <c r="B32" s="19" t="s">
        <v>86</v>
      </c>
      <c r="C32" s="20">
        <v>45546</v>
      </c>
      <c r="D32" s="21">
        <v>250000</v>
      </c>
      <c r="E32" s="19" t="s">
        <v>57</v>
      </c>
      <c r="F32" s="19" t="s">
        <v>47</v>
      </c>
      <c r="G32" s="21">
        <v>250000</v>
      </c>
      <c r="H32" s="21">
        <v>88600</v>
      </c>
      <c r="I32" s="22">
        <f t="shared" si="4"/>
        <v>35.44</v>
      </c>
      <c r="J32" s="21">
        <v>177117</v>
      </c>
      <c r="K32" s="21">
        <f>G32-48813</f>
        <v>201187</v>
      </c>
      <c r="L32" s="21">
        <v>128304</v>
      </c>
      <c r="M32" s="23">
        <v>0</v>
      </c>
      <c r="N32" s="24">
        <v>0</v>
      </c>
      <c r="O32" s="25">
        <v>38.880000000000003</v>
      </c>
      <c r="P32" s="25">
        <v>38.880000000000003</v>
      </c>
      <c r="Q32" s="21" t="e">
        <f t="shared" si="5"/>
        <v>#DIV/0!</v>
      </c>
      <c r="R32" s="21">
        <f t="shared" si="6"/>
        <v>5174.5627572016456</v>
      </c>
      <c r="S32" s="26">
        <f t="shared" si="7"/>
        <v>0.11879161517910114</v>
      </c>
      <c r="T32" s="25">
        <v>0</v>
      </c>
      <c r="U32" s="27" t="s">
        <v>87</v>
      </c>
      <c r="V32" s="19" t="s">
        <v>50</v>
      </c>
      <c r="W32" s="19" t="s">
        <v>50</v>
      </c>
      <c r="X32" s="19" t="s">
        <v>80</v>
      </c>
      <c r="Y32" s="19">
        <v>0</v>
      </c>
      <c r="Z32" s="19">
        <v>0</v>
      </c>
      <c r="AA32" s="19" t="s">
        <v>76</v>
      </c>
      <c r="AB32" s="19" t="s">
        <v>50</v>
      </c>
      <c r="AC32" s="19" t="s">
        <v>53</v>
      </c>
      <c r="AD32" s="19"/>
      <c r="AE32" s="19"/>
      <c r="AF32" s="19"/>
      <c r="AG32" s="19" t="s">
        <v>50</v>
      </c>
      <c r="AH32" s="19" t="s">
        <v>50</v>
      </c>
      <c r="AI32" s="19" t="s">
        <v>50</v>
      </c>
      <c r="AJ32" s="19" t="s">
        <v>50</v>
      </c>
      <c r="AK32" s="19" t="s">
        <v>50</v>
      </c>
      <c r="AL32" s="19" t="s">
        <v>50</v>
      </c>
      <c r="AM32" s="19" t="s">
        <v>50</v>
      </c>
      <c r="AN32" s="19" t="s">
        <v>50</v>
      </c>
      <c r="AO32" s="19" t="s">
        <v>50</v>
      </c>
      <c r="AP32" s="19" t="s">
        <v>50</v>
      </c>
      <c r="AQ32" s="19" t="s">
        <v>50</v>
      </c>
      <c r="AR32" s="19" t="s">
        <v>50</v>
      </c>
    </row>
    <row r="33" spans="1:44" x14ac:dyDescent="0.25">
      <c r="A33" s="19" t="s">
        <v>88</v>
      </c>
      <c r="B33" s="19" t="s">
        <v>89</v>
      </c>
      <c r="C33" s="20">
        <v>45082</v>
      </c>
      <c r="D33" s="21">
        <v>0</v>
      </c>
      <c r="E33" s="19" t="s">
        <v>69</v>
      </c>
      <c r="F33" s="19" t="s">
        <v>70</v>
      </c>
      <c r="G33" s="21">
        <v>0</v>
      </c>
      <c r="H33" s="21">
        <v>35300</v>
      </c>
      <c r="I33" s="22" t="e">
        <f t="shared" si="4"/>
        <v>#DIV/0!</v>
      </c>
      <c r="J33" s="21">
        <v>75692</v>
      </c>
      <c r="K33" s="21">
        <f>G33-71792</f>
        <v>-71792</v>
      </c>
      <c r="L33" s="21">
        <v>3900</v>
      </c>
      <c r="M33" s="23">
        <v>77.989999999999995</v>
      </c>
      <c r="N33" s="24">
        <v>193.02</v>
      </c>
      <c r="O33" s="25">
        <v>0.28599999999999998</v>
      </c>
      <c r="P33" s="25">
        <v>0</v>
      </c>
      <c r="Q33" s="21">
        <f t="shared" si="5"/>
        <v>-920.52827285549438</v>
      </c>
      <c r="R33" s="21">
        <f t="shared" si="6"/>
        <v>-251020.97902097905</v>
      </c>
      <c r="S33" s="26">
        <f t="shared" si="7"/>
        <v>-5.7626487378553497</v>
      </c>
      <c r="T33" s="25">
        <v>64.5</v>
      </c>
      <c r="U33" s="27" t="s">
        <v>48</v>
      </c>
      <c r="V33" s="19" t="s">
        <v>90</v>
      </c>
      <c r="W33" s="19" t="s">
        <v>50</v>
      </c>
      <c r="X33" s="19" t="s">
        <v>51</v>
      </c>
      <c r="Y33" s="19">
        <v>0</v>
      </c>
      <c r="Z33" s="19">
        <v>0</v>
      </c>
      <c r="AA33" s="19" t="s">
        <v>76</v>
      </c>
      <c r="AB33" s="19" t="s">
        <v>50</v>
      </c>
      <c r="AC33" s="19" t="s">
        <v>53</v>
      </c>
      <c r="AD33" s="19" t="s">
        <v>54</v>
      </c>
      <c r="AE33" s="19"/>
      <c r="AF33" s="19"/>
      <c r="AG33" s="19" t="s">
        <v>50</v>
      </c>
      <c r="AH33" s="19" t="s">
        <v>50</v>
      </c>
      <c r="AI33" s="19" t="s">
        <v>50</v>
      </c>
      <c r="AJ33" s="19" t="s">
        <v>50</v>
      </c>
      <c r="AK33" s="19" t="s">
        <v>50</v>
      </c>
      <c r="AL33" s="19" t="s">
        <v>50</v>
      </c>
      <c r="AM33" s="19" t="s">
        <v>50</v>
      </c>
      <c r="AN33" s="19" t="s">
        <v>50</v>
      </c>
      <c r="AO33" s="19" t="s">
        <v>50</v>
      </c>
      <c r="AP33" s="19" t="s">
        <v>50</v>
      </c>
      <c r="AQ33" s="19" t="s">
        <v>50</v>
      </c>
      <c r="AR33" s="19" t="s">
        <v>50</v>
      </c>
    </row>
    <row r="34" spans="1:44" x14ac:dyDescent="0.25">
      <c r="A34" s="10" t="s">
        <v>91</v>
      </c>
      <c r="B34" s="10" t="s">
        <v>92</v>
      </c>
      <c r="C34" s="11">
        <v>45415</v>
      </c>
      <c r="D34" s="12">
        <v>129500</v>
      </c>
      <c r="E34" s="10" t="s">
        <v>46</v>
      </c>
      <c r="F34" s="10" t="s">
        <v>47</v>
      </c>
      <c r="G34" s="12">
        <v>129500</v>
      </c>
      <c r="H34" s="12">
        <v>47500</v>
      </c>
      <c r="I34" s="13">
        <f t="shared" si="4"/>
        <v>36.679536679536682</v>
      </c>
      <c r="J34" s="12">
        <v>156298</v>
      </c>
      <c r="K34" s="12">
        <f>G34-144631</f>
        <v>-15131</v>
      </c>
      <c r="L34" s="12">
        <v>11667</v>
      </c>
      <c r="M34" s="14">
        <v>233.34</v>
      </c>
      <c r="N34" s="15">
        <v>264</v>
      </c>
      <c r="O34" s="16">
        <v>1</v>
      </c>
      <c r="P34" s="16">
        <v>0</v>
      </c>
      <c r="Q34" s="12">
        <f t="shared" si="5"/>
        <v>-64.845290134567577</v>
      </c>
      <c r="R34" s="12">
        <f t="shared" si="6"/>
        <v>-15131</v>
      </c>
      <c r="S34" s="17">
        <f t="shared" si="7"/>
        <v>-0.34735996326905416</v>
      </c>
      <c r="T34" s="16">
        <v>165</v>
      </c>
      <c r="U34" s="18" t="s">
        <v>87</v>
      </c>
      <c r="V34" s="10" t="s">
        <v>93</v>
      </c>
      <c r="W34" s="10" t="s">
        <v>50</v>
      </c>
      <c r="X34" s="10" t="s">
        <v>51</v>
      </c>
      <c r="Y34" s="10">
        <v>0</v>
      </c>
      <c r="Z34" s="10">
        <v>0</v>
      </c>
      <c r="AA34" s="10" t="s">
        <v>94</v>
      </c>
      <c r="AB34" s="10" t="s">
        <v>50</v>
      </c>
      <c r="AC34" s="10" t="s">
        <v>53</v>
      </c>
      <c r="AD34" s="10" t="s">
        <v>54</v>
      </c>
      <c r="AE34" s="10"/>
      <c r="AF34" s="10"/>
      <c r="AG34" s="10" t="s">
        <v>50</v>
      </c>
      <c r="AH34" s="10" t="s">
        <v>50</v>
      </c>
      <c r="AI34" s="10" t="s">
        <v>50</v>
      </c>
      <c r="AJ34" s="10" t="s">
        <v>50</v>
      </c>
      <c r="AK34" s="10" t="s">
        <v>50</v>
      </c>
      <c r="AL34" s="10" t="s">
        <v>50</v>
      </c>
      <c r="AM34" s="10" t="s">
        <v>50</v>
      </c>
      <c r="AN34" s="10" t="s">
        <v>50</v>
      </c>
      <c r="AO34" s="10" t="s">
        <v>50</v>
      </c>
      <c r="AP34" s="10" t="s">
        <v>50</v>
      </c>
      <c r="AQ34" s="10" t="s">
        <v>50</v>
      </c>
      <c r="AR34" s="10" t="s">
        <v>50</v>
      </c>
    </row>
    <row r="35" spans="1:44" x14ac:dyDescent="0.25">
      <c r="A35" s="10" t="s">
        <v>95</v>
      </c>
      <c r="B35" s="10" t="s">
        <v>96</v>
      </c>
      <c r="C35" s="11">
        <v>45436</v>
      </c>
      <c r="D35" s="12">
        <v>91600</v>
      </c>
      <c r="E35" s="10" t="s">
        <v>97</v>
      </c>
      <c r="F35" s="10" t="s">
        <v>47</v>
      </c>
      <c r="G35" s="12">
        <v>14656</v>
      </c>
      <c r="H35" s="12">
        <v>6600</v>
      </c>
      <c r="I35" s="13">
        <f t="shared" si="4"/>
        <v>45.032751091703055</v>
      </c>
      <c r="J35" s="12">
        <v>12543</v>
      </c>
      <c r="K35" s="12">
        <f>G35-9671</f>
        <v>4985</v>
      </c>
      <c r="L35" s="12">
        <v>2872</v>
      </c>
      <c r="M35" s="14">
        <v>70.709999999999994</v>
      </c>
      <c r="N35" s="15">
        <v>66</v>
      </c>
      <c r="O35" s="16">
        <v>0.152</v>
      </c>
      <c r="P35" s="16">
        <v>0</v>
      </c>
      <c r="Q35" s="12">
        <f t="shared" si="5"/>
        <v>70.499222175081329</v>
      </c>
      <c r="R35" s="12">
        <f t="shared" si="6"/>
        <v>32796.052631578947</v>
      </c>
      <c r="S35" s="17">
        <f t="shared" si="7"/>
        <v>0.75289377023826787</v>
      </c>
      <c r="T35" s="16">
        <v>100</v>
      </c>
      <c r="U35" s="18" t="s">
        <v>48</v>
      </c>
      <c r="V35" s="10" t="s">
        <v>98</v>
      </c>
      <c r="W35" s="10" t="s">
        <v>99</v>
      </c>
      <c r="X35" s="10" t="s">
        <v>51</v>
      </c>
      <c r="Y35" s="10">
        <v>0</v>
      </c>
      <c r="Z35" s="10">
        <v>0</v>
      </c>
      <c r="AA35" s="10" t="s">
        <v>84</v>
      </c>
      <c r="AB35" s="10" t="s">
        <v>50</v>
      </c>
      <c r="AC35" s="10" t="s">
        <v>53</v>
      </c>
      <c r="AD35" s="10" t="s">
        <v>54</v>
      </c>
      <c r="AE35" s="10"/>
      <c r="AF35" s="10"/>
      <c r="AG35" s="10" t="s">
        <v>50</v>
      </c>
      <c r="AH35" s="10" t="s">
        <v>50</v>
      </c>
      <c r="AI35" s="10" t="s">
        <v>50</v>
      </c>
      <c r="AJ35" s="10" t="s">
        <v>50</v>
      </c>
      <c r="AK35" s="10" t="s">
        <v>50</v>
      </c>
      <c r="AL35" s="10" t="s">
        <v>50</v>
      </c>
      <c r="AM35" s="10" t="s">
        <v>50</v>
      </c>
      <c r="AN35" s="10" t="s">
        <v>50</v>
      </c>
      <c r="AO35" s="10" t="s">
        <v>50</v>
      </c>
      <c r="AP35" s="10" t="s">
        <v>50</v>
      </c>
      <c r="AQ35" s="10" t="s">
        <v>50</v>
      </c>
      <c r="AR35" s="10" t="s">
        <v>50</v>
      </c>
    </row>
    <row r="36" spans="1:44" ht="15.75" customHeight="1" x14ac:dyDescent="0.25">
      <c r="A36" s="19" t="s">
        <v>100</v>
      </c>
      <c r="B36" s="19" t="s">
        <v>96</v>
      </c>
      <c r="C36" s="20">
        <v>45436</v>
      </c>
      <c r="D36" s="21">
        <v>0</v>
      </c>
      <c r="E36" s="19" t="s">
        <v>97</v>
      </c>
      <c r="F36" s="19" t="s">
        <v>47</v>
      </c>
      <c r="G36" s="21">
        <v>0</v>
      </c>
      <c r="H36" s="21">
        <v>32400</v>
      </c>
      <c r="I36" s="22" t="e">
        <f t="shared" si="4"/>
        <v>#DIV/0!</v>
      </c>
      <c r="J36" s="21">
        <v>64874</v>
      </c>
      <c r="K36" s="21">
        <f>G36-52688</f>
        <v>-52688</v>
      </c>
      <c r="L36" s="21">
        <v>12186</v>
      </c>
      <c r="M36" s="23">
        <v>243.72</v>
      </c>
      <c r="N36" s="24">
        <v>200</v>
      </c>
      <c r="O36" s="25">
        <v>0.90900000000000003</v>
      </c>
      <c r="P36" s="25">
        <v>0</v>
      </c>
      <c r="Q36" s="21">
        <f t="shared" si="5"/>
        <v>-216.18250451337602</v>
      </c>
      <c r="R36" s="21">
        <f t="shared" si="6"/>
        <v>-57962.596259625963</v>
      </c>
      <c r="S36" s="26">
        <f t="shared" si="7"/>
        <v>-1.3306381143164823</v>
      </c>
      <c r="T36" s="25">
        <v>198</v>
      </c>
      <c r="U36" s="27" t="s">
        <v>48</v>
      </c>
      <c r="V36" s="19" t="s">
        <v>50</v>
      </c>
      <c r="W36" s="19" t="s">
        <v>50</v>
      </c>
      <c r="X36" s="19" t="s">
        <v>51</v>
      </c>
      <c r="Y36" s="19">
        <v>0</v>
      </c>
      <c r="Z36" s="19">
        <v>0</v>
      </c>
      <c r="AA36" s="19" t="s">
        <v>94</v>
      </c>
      <c r="AB36" s="19" t="s">
        <v>50</v>
      </c>
      <c r="AC36" s="19" t="s">
        <v>53</v>
      </c>
      <c r="AD36" s="19" t="s">
        <v>54</v>
      </c>
      <c r="AE36" s="19"/>
      <c r="AF36" s="19"/>
      <c r="AG36" s="19" t="s">
        <v>50</v>
      </c>
      <c r="AH36" s="19" t="s">
        <v>50</v>
      </c>
      <c r="AI36" s="19" t="s">
        <v>50</v>
      </c>
      <c r="AJ36" s="19" t="s">
        <v>50</v>
      </c>
      <c r="AK36" s="19" t="s">
        <v>50</v>
      </c>
      <c r="AL36" s="19" t="s">
        <v>50</v>
      </c>
      <c r="AM36" s="19" t="s">
        <v>50</v>
      </c>
      <c r="AN36" s="19" t="s">
        <v>50</v>
      </c>
      <c r="AO36" s="19" t="s">
        <v>50</v>
      </c>
      <c r="AP36" s="19" t="s">
        <v>50</v>
      </c>
      <c r="AQ36" s="19" t="s">
        <v>50</v>
      </c>
      <c r="AR36" s="19" t="s">
        <v>50</v>
      </c>
    </row>
    <row r="37" spans="1:44" x14ac:dyDescent="0.25">
      <c r="A37" s="19" t="s">
        <v>100</v>
      </c>
      <c r="B37" s="19" t="s">
        <v>96</v>
      </c>
      <c r="C37" s="20">
        <v>45436</v>
      </c>
      <c r="D37" s="21">
        <v>91600</v>
      </c>
      <c r="E37" s="19" t="s">
        <v>97</v>
      </c>
      <c r="F37" s="19" t="s">
        <v>47</v>
      </c>
      <c r="G37" s="21">
        <v>73280</v>
      </c>
      <c r="H37" s="21">
        <v>32400</v>
      </c>
      <c r="I37" s="22">
        <f t="shared" si="4"/>
        <v>44.213973799126634</v>
      </c>
      <c r="J37" s="21">
        <v>55560</v>
      </c>
      <c r="K37" s="21">
        <f>G37-52688</f>
        <v>20592</v>
      </c>
      <c r="L37" s="21">
        <v>2872</v>
      </c>
      <c r="M37" s="23">
        <v>243.72</v>
      </c>
      <c r="N37" s="24">
        <v>200</v>
      </c>
      <c r="O37" s="25">
        <v>0.152</v>
      </c>
      <c r="P37" s="25">
        <v>0</v>
      </c>
      <c r="Q37" s="21">
        <f t="shared" si="5"/>
        <v>84.490398818316095</v>
      </c>
      <c r="R37" s="21">
        <f t="shared" si="6"/>
        <v>135473.68421052632</v>
      </c>
      <c r="S37" s="26">
        <f t="shared" si="7"/>
        <v>3.1100478468899522</v>
      </c>
      <c r="T37" s="25">
        <v>198</v>
      </c>
      <c r="U37" s="27" t="s">
        <v>48</v>
      </c>
      <c r="V37" s="19" t="s">
        <v>98</v>
      </c>
      <c r="W37" s="19" t="s">
        <v>101</v>
      </c>
      <c r="X37" s="19" t="s">
        <v>51</v>
      </c>
      <c r="Y37" s="19">
        <v>0</v>
      </c>
      <c r="Z37" s="19">
        <v>0</v>
      </c>
      <c r="AA37" s="19" t="s">
        <v>94</v>
      </c>
      <c r="AB37" s="19" t="s">
        <v>50</v>
      </c>
      <c r="AC37" s="19" t="s">
        <v>53</v>
      </c>
      <c r="AD37" s="19" t="s">
        <v>54</v>
      </c>
      <c r="AE37" s="19"/>
      <c r="AF37" s="19"/>
      <c r="AG37" s="19" t="s">
        <v>50</v>
      </c>
      <c r="AH37" s="19" t="s">
        <v>50</v>
      </c>
      <c r="AI37" s="19" t="s">
        <v>50</v>
      </c>
      <c r="AJ37" s="19" t="s">
        <v>50</v>
      </c>
      <c r="AK37" s="19" t="s">
        <v>50</v>
      </c>
      <c r="AL37" s="19" t="s">
        <v>50</v>
      </c>
      <c r="AM37" s="19" t="s">
        <v>50</v>
      </c>
      <c r="AN37" s="19" t="s">
        <v>50</v>
      </c>
      <c r="AO37" s="19" t="s">
        <v>50</v>
      </c>
      <c r="AP37" s="19" t="s">
        <v>50</v>
      </c>
      <c r="AQ37" s="19" t="s">
        <v>50</v>
      </c>
      <c r="AR37" s="19" t="s">
        <v>50</v>
      </c>
    </row>
    <row r="38" spans="1:44" x14ac:dyDescent="0.25">
      <c r="A38" s="10" t="s">
        <v>102</v>
      </c>
      <c r="B38" s="10" t="s">
        <v>103</v>
      </c>
      <c r="C38" s="11">
        <v>45211</v>
      </c>
      <c r="D38" s="12">
        <v>0</v>
      </c>
      <c r="E38" s="10" t="s">
        <v>69</v>
      </c>
      <c r="F38" s="10" t="s">
        <v>70</v>
      </c>
      <c r="G38" s="12">
        <v>0</v>
      </c>
      <c r="H38" s="12">
        <v>47800</v>
      </c>
      <c r="I38" s="13" t="e">
        <f t="shared" si="4"/>
        <v>#DIV/0!</v>
      </c>
      <c r="J38" s="12">
        <v>102577</v>
      </c>
      <c r="K38" s="12">
        <f>G38-95527</f>
        <v>-95527</v>
      </c>
      <c r="L38" s="12">
        <v>7050</v>
      </c>
      <c r="M38" s="14">
        <v>141</v>
      </c>
      <c r="N38" s="15">
        <v>100</v>
      </c>
      <c r="O38" s="16">
        <v>0.372</v>
      </c>
      <c r="P38" s="16">
        <v>6.9000000000000006E-2</v>
      </c>
      <c r="Q38" s="12">
        <f t="shared" si="5"/>
        <v>-677.49645390070918</v>
      </c>
      <c r="R38" s="12">
        <f t="shared" si="6"/>
        <v>-256793.01075268816</v>
      </c>
      <c r="S38" s="17">
        <f t="shared" si="7"/>
        <v>-5.8951563533674971</v>
      </c>
      <c r="T38" s="16">
        <v>162</v>
      </c>
      <c r="U38" s="18" t="s">
        <v>48</v>
      </c>
      <c r="V38" s="10" t="s">
        <v>104</v>
      </c>
      <c r="W38" s="10" t="s">
        <v>50</v>
      </c>
      <c r="X38" s="10" t="s">
        <v>51</v>
      </c>
      <c r="Y38" s="10">
        <v>0</v>
      </c>
      <c r="Z38" s="10">
        <v>0</v>
      </c>
      <c r="AA38" s="10" t="s">
        <v>94</v>
      </c>
      <c r="AB38" s="10" t="s">
        <v>50</v>
      </c>
      <c r="AC38" s="10" t="s">
        <v>53</v>
      </c>
      <c r="AD38" s="10" t="s">
        <v>54</v>
      </c>
      <c r="AE38" s="10" t="s">
        <v>54</v>
      </c>
      <c r="AF38" s="10"/>
      <c r="AG38" s="10" t="s">
        <v>50</v>
      </c>
      <c r="AH38" s="10" t="s">
        <v>50</v>
      </c>
      <c r="AI38" s="10" t="s">
        <v>50</v>
      </c>
      <c r="AJ38" s="10" t="s">
        <v>50</v>
      </c>
      <c r="AK38" s="10" t="s">
        <v>50</v>
      </c>
      <c r="AL38" s="10" t="s">
        <v>50</v>
      </c>
      <c r="AM38" s="10" t="s">
        <v>50</v>
      </c>
      <c r="AN38" s="10" t="s">
        <v>50</v>
      </c>
      <c r="AO38" s="10" t="s">
        <v>50</v>
      </c>
      <c r="AP38" s="10" t="s">
        <v>50</v>
      </c>
      <c r="AQ38" s="10" t="s">
        <v>50</v>
      </c>
      <c r="AR38" s="10" t="s">
        <v>50</v>
      </c>
    </row>
    <row r="39" spans="1:44" x14ac:dyDescent="0.25">
      <c r="A39" s="10" t="s">
        <v>105</v>
      </c>
      <c r="B39" s="10" t="s">
        <v>106</v>
      </c>
      <c r="C39" s="11">
        <v>45345</v>
      </c>
      <c r="D39" s="12">
        <v>95000</v>
      </c>
      <c r="E39" s="10" t="s">
        <v>46</v>
      </c>
      <c r="F39" s="10" t="s">
        <v>47</v>
      </c>
      <c r="G39" s="12">
        <v>95000</v>
      </c>
      <c r="H39" s="12">
        <v>56600</v>
      </c>
      <c r="I39" s="13">
        <f t="shared" si="4"/>
        <v>59.578947368421055</v>
      </c>
      <c r="J39" s="12">
        <v>127039</v>
      </c>
      <c r="K39" s="12">
        <f>G39-109913</f>
        <v>-14913</v>
      </c>
      <c r="L39" s="12">
        <v>17126</v>
      </c>
      <c r="M39" s="14">
        <v>342.51</v>
      </c>
      <c r="N39" s="15">
        <v>105.07</v>
      </c>
      <c r="O39" s="16">
        <v>0.92600000000000005</v>
      </c>
      <c r="P39" s="16">
        <v>0.434</v>
      </c>
      <c r="Q39" s="12">
        <f t="shared" si="5"/>
        <v>-43.540334588771131</v>
      </c>
      <c r="R39" s="12">
        <f t="shared" si="6"/>
        <v>-16104.751619870409</v>
      </c>
      <c r="S39" s="17">
        <f t="shared" si="7"/>
        <v>-0.36971422451493136</v>
      </c>
      <c r="T39" s="16">
        <v>384</v>
      </c>
      <c r="U39" s="18" t="s">
        <v>48</v>
      </c>
      <c r="V39" s="10" t="s">
        <v>107</v>
      </c>
      <c r="W39" s="10" t="s">
        <v>50</v>
      </c>
      <c r="X39" s="10" t="s">
        <v>51</v>
      </c>
      <c r="Y39" s="10">
        <v>1</v>
      </c>
      <c r="Z39" s="10">
        <v>1</v>
      </c>
      <c r="AA39" s="10" t="s">
        <v>94</v>
      </c>
      <c r="AB39" s="10" t="s">
        <v>50</v>
      </c>
      <c r="AC39" s="10" t="s">
        <v>53</v>
      </c>
      <c r="AD39" s="10" t="s">
        <v>54</v>
      </c>
      <c r="AE39" s="10" t="s">
        <v>54</v>
      </c>
      <c r="AF39" s="10"/>
      <c r="AG39" s="10" t="s">
        <v>50</v>
      </c>
      <c r="AH39" s="10" t="s">
        <v>50</v>
      </c>
      <c r="AI39" s="10" t="s">
        <v>50</v>
      </c>
      <c r="AJ39" s="10" t="s">
        <v>50</v>
      </c>
      <c r="AK39" s="10" t="s">
        <v>50</v>
      </c>
      <c r="AL39" s="10" t="s">
        <v>50</v>
      </c>
      <c r="AM39" s="10" t="s">
        <v>50</v>
      </c>
      <c r="AN39" s="10" t="s">
        <v>50</v>
      </c>
      <c r="AO39" s="10" t="s">
        <v>50</v>
      </c>
      <c r="AP39" s="10" t="s">
        <v>50</v>
      </c>
      <c r="AQ39" s="10" t="s">
        <v>50</v>
      </c>
      <c r="AR39" s="10" t="s">
        <v>50</v>
      </c>
    </row>
    <row r="42" spans="1:44" x14ac:dyDescent="0.25">
      <c r="M4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Elijah Burkhardt</cp:lastModifiedBy>
  <dcterms:created xsi:type="dcterms:W3CDTF">2026-01-09T17:52:36Z</dcterms:created>
  <dcterms:modified xsi:type="dcterms:W3CDTF">2026-04-09T18:21:10Z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