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jibu\Downloads\"/>
    </mc:Choice>
  </mc:AlternateContent>
  <xr:revisionPtr revIDLastSave="0" documentId="13_ncr:1_{D2A7AAAB-2002-4010-AD7D-5C64B913A6D4}" xr6:coauthVersionLast="47" xr6:coauthVersionMax="47" xr10:uidLastSave="{00000000-0000-0000-0000-000000000000}"/>
  <bookViews>
    <workbookView xWindow="-120" yWindow="-120" windowWidth="29040" windowHeight="17520" xr2:uid="{2F7D8FD5-E1B5-4130-86C5-DDED64035EC4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L11" i="2"/>
  <c r="N11" i="2"/>
  <c r="P11" i="2"/>
  <c r="I12" i="2"/>
  <c r="L12" i="2"/>
  <c r="N12" i="2" s="1"/>
  <c r="L3" i="2"/>
  <c r="P3" i="2" s="1"/>
  <c r="I3" i="2"/>
  <c r="I2" i="2"/>
  <c r="L2" i="2"/>
  <c r="N2" i="2" s="1"/>
  <c r="I4" i="2"/>
  <c r="L4" i="2"/>
  <c r="P4" i="2" s="1"/>
  <c r="I5" i="2"/>
  <c r="L5" i="2"/>
  <c r="N5" i="2" s="1"/>
  <c r="I6" i="2"/>
  <c r="L6" i="2"/>
  <c r="N6" i="2" s="1"/>
  <c r="I7" i="2"/>
  <c r="L7" i="2"/>
  <c r="N7" i="2" s="1"/>
  <c r="I8" i="2"/>
  <c r="L8" i="2"/>
  <c r="N8" i="2" s="1"/>
  <c r="I9" i="2"/>
  <c r="L9" i="2"/>
  <c r="P9" i="2" s="1"/>
  <c r="I10" i="2"/>
  <c r="L10" i="2"/>
  <c r="N10" i="2" s="1"/>
  <c r="D13" i="2"/>
  <c r="G13" i="2"/>
  <c r="H13" i="2"/>
  <c r="J13" i="2"/>
  <c r="M13" i="2"/>
  <c r="P12" i="2" l="1"/>
  <c r="N3" i="2"/>
  <c r="I15" i="2"/>
  <c r="I14" i="2"/>
  <c r="N4" i="2"/>
  <c r="N9" i="2"/>
  <c r="P6" i="2"/>
  <c r="P8" i="2"/>
  <c r="P7" i="2"/>
  <c r="P5" i="2"/>
  <c r="L13" i="2"/>
  <c r="N14" i="2" s="1"/>
  <c r="P10" i="2"/>
  <c r="P2" i="2"/>
  <c r="R3" i="2" l="1"/>
  <c r="Q14" i="2"/>
  <c r="P13" i="2"/>
  <c r="N15" i="2"/>
  <c r="R11" i="2" s="1"/>
  <c r="R13" i="2" l="1"/>
  <c r="R12" i="2"/>
  <c r="R7" i="2"/>
  <c r="R9" i="2"/>
  <c r="R5" i="2"/>
  <c r="R10" i="2"/>
  <c r="R8" i="2"/>
  <c r="R4" i="2"/>
  <c r="R2" i="2"/>
  <c r="R6" i="2"/>
  <c r="Q15" i="2" l="1"/>
  <c r="S15" i="2" s="1"/>
</calcChain>
</file>

<file path=xl/sharedStrings.xml><?xml version="1.0" encoding="utf-8"?>
<sst xmlns="http://schemas.openxmlformats.org/spreadsheetml/2006/main" count="135" uniqueCount="76">
  <si>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</si>
  <si>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</si>
  <si>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</si>
  <si>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</si>
  <si>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</si>
  <si>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</si>
  <si>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</si>
  <si>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</si>
  <si>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</si>
  <si>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</si>
  <si>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</si>
  <si>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</si>
  <si>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</si>
  <si>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</si>
  <si>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</si>
  <si>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</si>
  <si>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</si>
  <si>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</si>
  <si>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</si>
  <si>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</si>
  <si>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</si>
  <si>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</si>
  <si>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</si>
  <si>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</si>
  <si>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</si>
  <si>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</si>
  <si>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</si>
  <si>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WD</t>
  </si>
  <si>
    <t>03-ARM'S LENGTH</t>
  </si>
  <si>
    <t>2000</t>
  </si>
  <si>
    <t>Yes</t>
  </si>
  <si>
    <t>COMMERCIAL AVERAGE</t>
  </si>
  <si>
    <t>005-1-000-000-010-05</t>
  </si>
  <si>
    <t>E MAIN</t>
  </si>
  <si>
    <t>2002</t>
  </si>
  <si>
    <t>COMMERCIAL VILL</t>
  </si>
  <si>
    <t>006-0-015-400-020-00</t>
  </si>
  <si>
    <t>4464 S HURON ROAD</t>
  </si>
  <si>
    <t>MLC</t>
  </si>
  <si>
    <t>No</t>
  </si>
  <si>
    <t xml:space="preserve">  /  /    </t>
  </si>
  <si>
    <t>012-2-H10-000-054-00</t>
  </si>
  <si>
    <t>194 N HURON</t>
  </si>
  <si>
    <t>020-0-006-000-007-00</t>
  </si>
  <si>
    <t>400 W HURON ROAD</t>
  </si>
  <si>
    <t>2001</t>
  </si>
  <si>
    <t>COMMERCIAL PRIME</t>
  </si>
  <si>
    <t>020-0-006-000-016-00</t>
  </si>
  <si>
    <t>452 W HURON ROAD</t>
  </si>
  <si>
    <t>020-0-013-000-120-05</t>
  </si>
  <si>
    <t>110 E HURON ROAD</t>
  </si>
  <si>
    <t>040-3-000-000-826-20</t>
  </si>
  <si>
    <t>529 S MAIN ST</t>
  </si>
  <si>
    <t>040-3-200-000-137-00</t>
  </si>
  <si>
    <t>206 E CEDAR ST</t>
  </si>
  <si>
    <t>040-3-400-000-213-00</t>
  </si>
  <si>
    <t>402 S MAIN ST</t>
  </si>
  <si>
    <t>040-6-011-300-046-23</t>
  </si>
  <si>
    <t>3800 S HURON RD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</si>
  <si>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</si>
  <si>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</si>
  <si>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</si>
  <si>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</si>
  <si>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</si>
  <si>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</si>
  <si>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</si>
  <si>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</si>
  <si>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030-0-C10-005-001-05</t>
  </si>
  <si>
    <t>406 E CENTER STREET</t>
  </si>
  <si>
    <t>'COMFF</t>
  </si>
  <si>
    <t>DEFAULT</t>
  </si>
  <si>
    <t/>
  </si>
  <si>
    <t>COMMERCIAL FRONT FOOT</t>
  </si>
  <si>
    <t>201</t>
  </si>
  <si>
    <t>Single Family</t>
  </si>
  <si>
    <t>Omer City Commercial ECF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</si>
</sst>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  <numFmt numFmtId="169" formatCode="\$#,##0_);[Red]\(\$#,##0\)"/>
    <numFmt numFmtId="170" formatCode="\$#,##0.00_);[Red]\(\$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7E4CD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166" fontId="2" fillId="4" borderId="0" xfId="0" applyNumberFormat="1" applyFont="1" applyFill="1"/>
    <xf numFmtId="0" fontId="0" fillId="5" borderId="0" xfId="0" applyFill="1"/>
    <xf numFmtId="14" fontId="0" fillId="5" borderId="0" xfId="0" applyNumberFormat="1" applyFill="1"/>
    <xf numFmtId="169" fontId="0" fillId="5" borderId="0" xfId="0" applyNumberFormat="1" applyFill="1"/>
    <xf numFmtId="164" fontId="0" fillId="5" borderId="0" xfId="0" applyNumberFormat="1" applyFill="1"/>
    <xf numFmtId="166" fontId="0" fillId="5" borderId="0" xfId="0" applyNumberFormat="1" applyFill="1"/>
    <xf numFmtId="38" fontId="0" fillId="5" borderId="0" xfId="0" applyNumberFormat="1" applyFill="1"/>
    <xf numFmtId="170" fontId="0" fillId="5" borderId="0" xfId="0" applyNumberFormat="1" applyFill="1"/>
    <xf numFmtId="0" fontId="0" fillId="5" borderId="0" xfId="0" applyFill="1" applyAlignment="1">
      <alignment horizontal="right"/>
    </xf>
    <xf numFmtId="168" fontId="0" fillId="5" borderId="0" xfId="0" applyNumberFormat="1" applyFill="1"/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F65DC-BDFC-42FC-9979-CE0A3703AAC9}">
  <dimension ref="A1:AZ18"/>
  <sheetViews>
    <sheetView tabSelected="1" workbookViewId="0">
      <selection activeCell="F18" sqref="F18"/>
    </sheetView>
  </sheetViews>
  <sheetFormatPr defaultRowHeight="15" x14ac:dyDescent="0.25"/>
  <cols>
    <col min="1" max="1" width="20.140625" bestFit="1" customWidth="1"/>
    <col min="2" max="2" width="19.85546875" bestFit="1" customWidth="1"/>
    <col min="3" max="3" width="9.28515625" style="17" bestFit="1" customWidth="1"/>
    <col min="4" max="4" width="10.85546875" style="7" bestFit="1" customWidth="1"/>
    <col min="5" max="5" width="5.5703125" bestFit="1" customWidth="1"/>
    <col min="6" max="6" width="30.140625" bestFit="1" customWidth="1"/>
    <col min="7" max="7" width="10.85546875" style="7" bestFit="1" customWidth="1"/>
    <col min="8" max="8" width="14.7109375" style="7" bestFit="1" customWidth="1"/>
    <col min="9" max="9" width="12.85546875" style="12" bestFit="1" customWidth="1"/>
    <col min="10" max="10" width="13.42578125" style="7" bestFit="1" customWidth="1"/>
    <col min="11" max="11" width="11" style="7" bestFit="1" customWidth="1"/>
    <col min="12" max="12" width="13.5703125" style="7" bestFit="1" customWidth="1"/>
    <col min="13" max="13" width="12.7109375" style="7" bestFit="1" customWidth="1"/>
    <col min="14" max="14" width="6.28515625" style="22" bestFit="1" customWidth="1"/>
    <col min="15" max="15" width="10.140625" style="26" bestFit="1" customWidth="1"/>
    <col min="16" max="16" width="15.5703125" style="31" bestFit="1" customWidth="1"/>
    <col min="17" max="17" width="11.5703125" style="39" bestFit="1" customWidth="1"/>
    <col min="18" max="18" width="18.85546875" style="41" bestFit="1" customWidth="1"/>
    <col min="19" max="19" width="13.28515625" bestFit="1" customWidth="1"/>
    <col min="20" max="20" width="9.42578125" bestFit="1" customWidth="1"/>
    <col min="21" max="21" width="10.7109375" style="7" bestFit="1" customWidth="1"/>
    <col min="22" max="22" width="11.5703125" bestFit="1" customWidth="1"/>
    <col min="23" max="23" width="10.42578125" style="17" bestFit="1" customWidth="1"/>
    <col min="24" max="24" width="81.85546875" bestFit="1" customWidth="1"/>
    <col min="25" max="25" width="22.140625" bestFit="1" customWidth="1"/>
    <col min="26" max="27" width="13.7109375" bestFit="1" customWidth="1"/>
  </cols>
  <sheetData>
    <row r="1" spans="1:5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5" t="s">
        <v>14</v>
      </c>
      <c r="P1" s="30" t="s">
        <v>15</v>
      </c>
      <c r="Q1" s="35" t="s">
        <v>16</v>
      </c>
      <c r="R1" s="40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x14ac:dyDescent="0.25">
      <c r="A2" t="s">
        <v>32</v>
      </c>
      <c r="B2" t="s">
        <v>33</v>
      </c>
      <c r="C2" s="17">
        <v>45239</v>
      </c>
      <c r="D2" s="7">
        <v>170000</v>
      </c>
      <c r="E2" t="s">
        <v>27</v>
      </c>
      <c r="F2" t="s">
        <v>28</v>
      </c>
      <c r="G2" s="7">
        <v>170000</v>
      </c>
      <c r="H2" s="7">
        <v>58800</v>
      </c>
      <c r="I2" s="12">
        <f t="shared" ref="I2:I12" si="0">H2/G2*100</f>
        <v>34.588235294117645</v>
      </c>
      <c r="J2" s="7">
        <v>170274</v>
      </c>
      <c r="K2" s="7">
        <v>36090</v>
      </c>
      <c r="L2" s="7">
        <f t="shared" ref="L2:L12" si="1">G2-K2</f>
        <v>133910</v>
      </c>
      <c r="M2" s="7">
        <v>249877.09497000001</v>
      </c>
      <c r="N2" s="22">
        <f t="shared" ref="N2:N12" si="2">L2/M2</f>
        <v>0.53590346092376773</v>
      </c>
      <c r="O2" s="26">
        <v>4188</v>
      </c>
      <c r="P2" s="31">
        <f t="shared" ref="P2:P12" si="3">L2/O2</f>
        <v>31.97468958930277</v>
      </c>
      <c r="Q2" s="36" t="s">
        <v>34</v>
      </c>
      <c r="R2" s="41">
        <f>ABS(N15-N2)*100</f>
        <v>20.104569636280377</v>
      </c>
      <c r="U2" s="7">
        <v>19087</v>
      </c>
      <c r="V2" t="s">
        <v>30</v>
      </c>
      <c r="W2" s="17">
        <v>45912</v>
      </c>
      <c r="Y2" t="s">
        <v>35</v>
      </c>
      <c r="Z2">
        <v>201</v>
      </c>
      <c r="AA2">
        <v>0</v>
      </c>
    </row>
    <row r="3" spans="1:52" x14ac:dyDescent="0.25">
      <c r="A3" s="47" t="s">
        <v>67</v>
      </c>
      <c r="B3" s="47" t="s">
        <v>68</v>
      </c>
      <c r="C3" s="48">
        <v>45755</v>
      </c>
      <c r="D3" s="49">
        <v>160000</v>
      </c>
      <c r="E3" s="47" t="s">
        <v>27</v>
      </c>
      <c r="F3" s="47" t="s">
        <v>28</v>
      </c>
      <c r="G3" s="49">
        <v>160000</v>
      </c>
      <c r="H3" s="49">
        <v>40100</v>
      </c>
      <c r="I3" s="50">
        <f>H3/G3*100</f>
        <v>25.0625</v>
      </c>
      <c r="J3" s="49">
        <v>78894</v>
      </c>
      <c r="K3" s="49">
        <v>64344</v>
      </c>
      <c r="L3" s="49">
        <f>G3-K3</f>
        <v>95656</v>
      </c>
      <c r="M3" s="49">
        <v>32333</v>
      </c>
      <c r="N3" s="51">
        <f>L3/M3</f>
        <v>2.9584634893143229</v>
      </c>
      <c r="O3" s="52">
        <v>0</v>
      </c>
      <c r="P3" s="53" t="e">
        <f>L3/O3</f>
        <v>#DIV/0!</v>
      </c>
      <c r="Q3" s="54" t="s">
        <v>69</v>
      </c>
      <c r="R3" s="55" t="e">
        <f>ABS(#REF!-N3)*100</f>
        <v>#REF!</v>
      </c>
      <c r="S3" s="47" t="s">
        <v>70</v>
      </c>
      <c r="T3" s="47" t="s">
        <v>71</v>
      </c>
      <c r="U3" s="49">
        <v>22726</v>
      </c>
      <c r="V3" s="47" t="s">
        <v>39</v>
      </c>
      <c r="W3" s="48" t="s">
        <v>40</v>
      </c>
      <c r="X3" s="47" t="s">
        <v>71</v>
      </c>
      <c r="Y3" s="47" t="s">
        <v>72</v>
      </c>
      <c r="Z3" s="47" t="s">
        <v>73</v>
      </c>
      <c r="AA3" s="47">
        <v>85</v>
      </c>
      <c r="AB3" s="47" t="s">
        <v>71</v>
      </c>
      <c r="AC3" s="47" t="s">
        <v>71</v>
      </c>
      <c r="AD3" s="47" t="s">
        <v>71</v>
      </c>
      <c r="AE3" s="47" t="s">
        <v>71</v>
      </c>
      <c r="AF3" s="47" t="s">
        <v>71</v>
      </c>
      <c r="AG3" s="47" t="s">
        <v>71</v>
      </c>
      <c r="AH3" s="47" t="s">
        <v>71</v>
      </c>
      <c r="AI3" s="47" t="s">
        <v>71</v>
      </c>
      <c r="AJ3" s="47" t="s">
        <v>71</v>
      </c>
      <c r="AK3" s="47" t="s">
        <v>71</v>
      </c>
      <c r="AL3" s="47" t="s">
        <v>71</v>
      </c>
      <c r="AM3" s="47" t="s">
        <v>71</v>
      </c>
      <c r="AN3" s="47" t="s">
        <v>74</v>
      </c>
    </row>
    <row r="4" spans="1:52" x14ac:dyDescent="0.25">
      <c r="A4" t="s">
        <v>36</v>
      </c>
      <c r="B4" t="s">
        <v>37</v>
      </c>
      <c r="C4" s="17">
        <v>45226</v>
      </c>
      <c r="D4" s="7">
        <v>283000</v>
      </c>
      <c r="E4" t="s">
        <v>38</v>
      </c>
      <c r="F4" t="s">
        <v>28</v>
      </c>
      <c r="G4" s="7">
        <v>283000</v>
      </c>
      <c r="H4" s="7">
        <v>100100</v>
      </c>
      <c r="I4" s="12">
        <f t="shared" si="0"/>
        <v>35.371024734982335</v>
      </c>
      <c r="J4" s="7">
        <v>275809</v>
      </c>
      <c r="K4" s="7">
        <v>99407</v>
      </c>
      <c r="L4" s="7">
        <f t="shared" si="1"/>
        <v>183593</v>
      </c>
      <c r="M4" s="7">
        <v>328495.34451000002</v>
      </c>
      <c r="N4" s="22">
        <f t="shared" si="2"/>
        <v>0.55889072118771255</v>
      </c>
      <c r="O4" s="26">
        <v>3528</v>
      </c>
      <c r="P4" s="31">
        <f t="shared" si="3"/>
        <v>52.038832199546484</v>
      </c>
      <c r="Q4" s="36" t="s">
        <v>29</v>
      </c>
      <c r="R4" s="41">
        <f>ABS(N15-N4)*100</f>
        <v>17.805843609885898</v>
      </c>
      <c r="U4" s="7">
        <v>66210</v>
      </c>
      <c r="V4" t="s">
        <v>30</v>
      </c>
      <c r="W4" s="17">
        <v>45881</v>
      </c>
      <c r="Y4" t="s">
        <v>31</v>
      </c>
      <c r="Z4">
        <v>201</v>
      </c>
      <c r="AA4">
        <v>0</v>
      </c>
    </row>
    <row r="5" spans="1:52" x14ac:dyDescent="0.25">
      <c r="A5" t="s">
        <v>41</v>
      </c>
      <c r="B5" t="s">
        <v>42</v>
      </c>
      <c r="C5" s="17">
        <v>45303</v>
      </c>
      <c r="D5" s="7">
        <v>375000</v>
      </c>
      <c r="E5" t="s">
        <v>38</v>
      </c>
      <c r="F5" t="s">
        <v>28</v>
      </c>
      <c r="G5" s="7">
        <v>375000</v>
      </c>
      <c r="H5" s="7">
        <v>170500</v>
      </c>
      <c r="I5" s="12">
        <f t="shared" si="0"/>
        <v>45.466666666666669</v>
      </c>
      <c r="J5" s="7">
        <v>353848</v>
      </c>
      <c r="K5" s="7">
        <v>200926</v>
      </c>
      <c r="L5" s="7">
        <f t="shared" si="1"/>
        <v>174074</v>
      </c>
      <c r="M5" s="7">
        <v>284770.94971999998</v>
      </c>
      <c r="N5" s="22">
        <f t="shared" si="2"/>
        <v>0.6112772393783763</v>
      </c>
      <c r="O5" s="26">
        <v>4798</v>
      </c>
      <c r="P5" s="31">
        <f t="shared" si="3"/>
        <v>36.280533555648184</v>
      </c>
      <c r="Q5" s="36" t="s">
        <v>29</v>
      </c>
      <c r="R5" s="41">
        <f>ABS(N15-N5)*100</f>
        <v>12.567191790819521</v>
      </c>
      <c r="U5" s="7">
        <v>190299</v>
      </c>
      <c r="V5" t="s">
        <v>39</v>
      </c>
      <c r="W5" s="17" t="s">
        <v>40</v>
      </c>
      <c r="Y5" t="s">
        <v>31</v>
      </c>
      <c r="Z5">
        <v>201</v>
      </c>
      <c r="AA5">
        <v>0</v>
      </c>
    </row>
    <row r="6" spans="1:52" x14ac:dyDescent="0.25">
      <c r="A6" t="s">
        <v>43</v>
      </c>
      <c r="B6" t="s">
        <v>44</v>
      </c>
      <c r="C6" s="17">
        <v>45516</v>
      </c>
      <c r="D6" s="7">
        <v>120000</v>
      </c>
      <c r="E6" t="s">
        <v>27</v>
      </c>
      <c r="F6" t="s">
        <v>28</v>
      </c>
      <c r="G6" s="7">
        <v>120000</v>
      </c>
      <c r="H6" s="7">
        <v>51300</v>
      </c>
      <c r="I6" s="12">
        <f t="shared" si="0"/>
        <v>42.75</v>
      </c>
      <c r="J6" s="7">
        <v>121703</v>
      </c>
      <c r="K6" s="7">
        <v>49187</v>
      </c>
      <c r="L6" s="7">
        <f t="shared" si="1"/>
        <v>70813</v>
      </c>
      <c r="M6" s="7">
        <v>135039.10615000001</v>
      </c>
      <c r="N6" s="22">
        <f t="shared" si="2"/>
        <v>0.52438883830689509</v>
      </c>
      <c r="O6" s="26">
        <v>1520</v>
      </c>
      <c r="P6" s="31">
        <f t="shared" si="3"/>
        <v>46.587499999999999</v>
      </c>
      <c r="Q6" s="36" t="s">
        <v>45</v>
      </c>
      <c r="R6" s="41">
        <f>ABS(N15-N6)*100</f>
        <v>21.256031897967642</v>
      </c>
      <c r="U6" s="7">
        <v>40960</v>
      </c>
      <c r="V6" t="s">
        <v>30</v>
      </c>
      <c r="W6" s="17">
        <v>45918</v>
      </c>
      <c r="Y6" t="s">
        <v>46</v>
      </c>
      <c r="Z6">
        <v>201</v>
      </c>
      <c r="AA6">
        <v>0</v>
      </c>
    </row>
    <row r="7" spans="1:52" x14ac:dyDescent="0.25">
      <c r="A7" t="s">
        <v>47</v>
      </c>
      <c r="B7" t="s">
        <v>48</v>
      </c>
      <c r="C7" s="17">
        <v>45145</v>
      </c>
      <c r="D7" s="7">
        <v>75000</v>
      </c>
      <c r="E7" t="s">
        <v>27</v>
      </c>
      <c r="F7" t="s">
        <v>28</v>
      </c>
      <c r="G7" s="7">
        <v>75000</v>
      </c>
      <c r="H7" s="7">
        <v>29500</v>
      </c>
      <c r="I7" s="12">
        <f t="shared" si="0"/>
        <v>39.333333333333329</v>
      </c>
      <c r="J7" s="7">
        <v>101395</v>
      </c>
      <c r="K7" s="7">
        <v>50125</v>
      </c>
      <c r="L7" s="7">
        <f t="shared" si="1"/>
        <v>24875</v>
      </c>
      <c r="M7" s="7">
        <v>95474.860339999999</v>
      </c>
      <c r="N7" s="22">
        <f t="shared" si="2"/>
        <v>0.26053978933738653</v>
      </c>
      <c r="O7" s="26">
        <v>1480</v>
      </c>
      <c r="P7" s="31">
        <f t="shared" si="3"/>
        <v>16.807432432432432</v>
      </c>
      <c r="Q7" s="36" t="s">
        <v>45</v>
      </c>
      <c r="R7" s="41">
        <f>ABS(N15-N7)*100</f>
        <v>47.640936794918495</v>
      </c>
      <c r="U7" s="7">
        <v>47749</v>
      </c>
      <c r="V7" t="s">
        <v>39</v>
      </c>
      <c r="W7" s="17" t="s">
        <v>40</v>
      </c>
      <c r="Y7" t="s">
        <v>46</v>
      </c>
      <c r="Z7">
        <v>201</v>
      </c>
      <c r="AA7">
        <v>0</v>
      </c>
    </row>
    <row r="8" spans="1:52" x14ac:dyDescent="0.25">
      <c r="A8" t="s">
        <v>49</v>
      </c>
      <c r="B8" t="s">
        <v>50</v>
      </c>
      <c r="C8" s="17">
        <v>45467</v>
      </c>
      <c r="D8" s="7">
        <v>160000</v>
      </c>
      <c r="E8" t="s">
        <v>27</v>
      </c>
      <c r="F8" t="s">
        <v>28</v>
      </c>
      <c r="G8" s="7">
        <v>160000</v>
      </c>
      <c r="H8" s="7">
        <v>75800</v>
      </c>
      <c r="I8" s="12">
        <f t="shared" si="0"/>
        <v>47.375</v>
      </c>
      <c r="J8" s="7">
        <v>167167</v>
      </c>
      <c r="K8" s="7">
        <v>79709</v>
      </c>
      <c r="L8" s="7">
        <f t="shared" si="1"/>
        <v>80291</v>
      </c>
      <c r="M8" s="7">
        <v>162864.05958999999</v>
      </c>
      <c r="N8" s="22">
        <f t="shared" si="2"/>
        <v>0.49299397425145569</v>
      </c>
      <c r="O8" s="26">
        <v>3060</v>
      </c>
      <c r="P8" s="31">
        <f t="shared" si="3"/>
        <v>26.238888888888887</v>
      </c>
      <c r="Q8" s="36" t="s">
        <v>45</v>
      </c>
      <c r="R8" s="41">
        <f>ABS(N15-N8)*100</f>
        <v>24.395518303511583</v>
      </c>
      <c r="U8" s="7">
        <v>42277</v>
      </c>
      <c r="V8" t="s">
        <v>30</v>
      </c>
      <c r="W8" s="17">
        <v>45918</v>
      </c>
      <c r="Y8" t="s">
        <v>46</v>
      </c>
      <c r="Z8">
        <v>201</v>
      </c>
      <c r="AA8">
        <v>0</v>
      </c>
    </row>
    <row r="9" spans="1:52" x14ac:dyDescent="0.25">
      <c r="A9" t="s">
        <v>51</v>
      </c>
      <c r="B9" t="s">
        <v>52</v>
      </c>
      <c r="C9" s="17">
        <v>45436</v>
      </c>
      <c r="D9" s="7">
        <v>3100000</v>
      </c>
      <c r="E9" t="s">
        <v>27</v>
      </c>
      <c r="F9" t="s">
        <v>28</v>
      </c>
      <c r="G9" s="7">
        <v>3100000</v>
      </c>
      <c r="H9" s="7">
        <v>1279900</v>
      </c>
      <c r="I9" s="12">
        <f t="shared" si="0"/>
        <v>41.28709677419355</v>
      </c>
      <c r="J9" s="7">
        <v>2970549</v>
      </c>
      <c r="K9" s="7">
        <v>451582</v>
      </c>
      <c r="L9" s="7">
        <f t="shared" si="1"/>
        <v>2648418</v>
      </c>
      <c r="M9" s="7">
        <v>4690813.7802600004</v>
      </c>
      <c r="N9" s="22">
        <f t="shared" si="2"/>
        <v>0.56459670412522844</v>
      </c>
      <c r="O9" s="26">
        <v>56674</v>
      </c>
      <c r="P9" s="31">
        <f t="shared" si="3"/>
        <v>46.730740727670536</v>
      </c>
      <c r="Q9" s="36" t="s">
        <v>45</v>
      </c>
      <c r="R9" s="41">
        <f>ABS(N15-N9)*100</f>
        <v>17.235245316134307</v>
      </c>
      <c r="U9" s="7">
        <v>118852</v>
      </c>
      <c r="V9" t="s">
        <v>30</v>
      </c>
      <c r="W9" s="17">
        <v>45919</v>
      </c>
      <c r="Y9" t="s">
        <v>46</v>
      </c>
      <c r="Z9">
        <v>201</v>
      </c>
      <c r="AA9">
        <v>0</v>
      </c>
    </row>
    <row r="10" spans="1:52" x14ac:dyDescent="0.25">
      <c r="A10" t="s">
        <v>53</v>
      </c>
      <c r="B10" t="s">
        <v>54</v>
      </c>
      <c r="C10" s="17">
        <v>45363</v>
      </c>
      <c r="D10" s="7">
        <v>92500</v>
      </c>
      <c r="E10" t="s">
        <v>27</v>
      </c>
      <c r="F10" t="s">
        <v>28</v>
      </c>
      <c r="G10" s="7">
        <v>92500</v>
      </c>
      <c r="H10" s="7">
        <v>33400</v>
      </c>
      <c r="I10" s="12">
        <f t="shared" si="0"/>
        <v>36.108108108108105</v>
      </c>
      <c r="J10" s="7">
        <v>97126</v>
      </c>
      <c r="K10" s="7">
        <v>37167</v>
      </c>
      <c r="L10" s="7">
        <f t="shared" si="1"/>
        <v>55333</v>
      </c>
      <c r="M10" s="7">
        <v>111655.49348</v>
      </c>
      <c r="N10" s="22">
        <f t="shared" si="2"/>
        <v>0.49556898881926825</v>
      </c>
      <c r="O10" s="26">
        <v>1682</v>
      </c>
      <c r="P10" s="31">
        <f t="shared" si="3"/>
        <v>32.897146254458974</v>
      </c>
      <c r="Q10" s="36" t="s">
        <v>45</v>
      </c>
      <c r="R10" s="41">
        <f>ABS(N15-N10)*100</f>
        <v>24.138016846730327</v>
      </c>
      <c r="U10" s="7">
        <v>27648</v>
      </c>
      <c r="V10" t="s">
        <v>39</v>
      </c>
      <c r="W10" s="17" t="s">
        <v>40</v>
      </c>
      <c r="Y10" t="s">
        <v>46</v>
      </c>
      <c r="Z10">
        <v>201</v>
      </c>
      <c r="AA10">
        <v>0</v>
      </c>
    </row>
    <row r="11" spans="1:52" ht="15.75" thickBot="1" x14ac:dyDescent="0.3">
      <c r="A11" t="s">
        <v>55</v>
      </c>
      <c r="B11" t="s">
        <v>56</v>
      </c>
      <c r="C11" s="17">
        <v>45350</v>
      </c>
      <c r="D11" s="7">
        <v>335000</v>
      </c>
      <c r="E11" t="s">
        <v>27</v>
      </c>
      <c r="F11" t="s">
        <v>28</v>
      </c>
      <c r="G11" s="7">
        <v>335000</v>
      </c>
      <c r="H11" s="7">
        <v>140200</v>
      </c>
      <c r="I11" s="12">
        <f t="shared" si="0"/>
        <v>41.850746268656721</v>
      </c>
      <c r="J11" s="7">
        <v>347128</v>
      </c>
      <c r="K11" s="7">
        <v>62337</v>
      </c>
      <c r="L11" s="7">
        <f t="shared" si="1"/>
        <v>272663</v>
      </c>
      <c r="M11" s="7">
        <v>530337.05773</v>
      </c>
      <c r="N11" s="22">
        <f t="shared" si="2"/>
        <v>0.51413152451966782</v>
      </c>
      <c r="O11" s="26">
        <v>7248</v>
      </c>
      <c r="P11" s="31">
        <f t="shared" si="3"/>
        <v>37.61906732891832</v>
      </c>
      <c r="Q11" s="36" t="s">
        <v>29</v>
      </c>
      <c r="R11" s="41">
        <f>ABS(N15-N11)*100</f>
        <v>22.28176327669037</v>
      </c>
      <c r="U11" s="7">
        <v>40521</v>
      </c>
      <c r="V11" t="s">
        <v>39</v>
      </c>
      <c r="W11" s="17" t="s">
        <v>40</v>
      </c>
      <c r="Y11" t="s">
        <v>46</v>
      </c>
      <c r="Z11">
        <v>201</v>
      </c>
      <c r="AA11">
        <v>0</v>
      </c>
    </row>
    <row r="12" spans="1:52" ht="15.75" thickBot="1" x14ac:dyDescent="0.3">
      <c r="A12" t="s">
        <v>57</v>
      </c>
      <c r="B12" t="s">
        <v>58</v>
      </c>
      <c r="C12" s="17">
        <v>45527</v>
      </c>
      <c r="D12" s="7">
        <v>160000</v>
      </c>
      <c r="E12" t="s">
        <v>27</v>
      </c>
      <c r="F12" t="s">
        <v>28</v>
      </c>
      <c r="G12" s="7">
        <v>160000</v>
      </c>
      <c r="H12" s="7">
        <v>73800</v>
      </c>
      <c r="I12" s="12">
        <f t="shared" si="0"/>
        <v>46.125</v>
      </c>
      <c r="J12" s="7">
        <v>151219</v>
      </c>
      <c r="K12" s="7">
        <v>61719</v>
      </c>
      <c r="L12" s="7">
        <f t="shared" si="1"/>
        <v>98281</v>
      </c>
      <c r="M12" s="7">
        <v>166666.66667000001</v>
      </c>
      <c r="N12" s="22">
        <f t="shared" si="2"/>
        <v>0.58968599998820626</v>
      </c>
      <c r="O12" s="26">
        <v>2217</v>
      </c>
      <c r="P12" s="31">
        <f t="shared" si="3"/>
        <v>44.33062697338746</v>
      </c>
      <c r="Q12" s="36" t="s">
        <v>45</v>
      </c>
      <c r="R12" s="41">
        <f>ABS(N15-N12)*100</f>
        <v>14.726315729836525</v>
      </c>
      <c r="U12" s="7">
        <v>54165</v>
      </c>
      <c r="V12" t="s">
        <v>30</v>
      </c>
      <c r="W12" s="17">
        <v>45921</v>
      </c>
      <c r="Y12" t="s">
        <v>46</v>
      </c>
      <c r="Z12">
        <v>201</v>
      </c>
      <c r="AA12">
        <v>0</v>
      </c>
    </row>
    <row r="13" spans="1:52" ht="15.75" thickTop="1" x14ac:dyDescent="0.25">
      <c r="A13" s="3"/>
      <c r="B13" s="3"/>
      <c r="C13" s="18" t="s">
        <v>59</v>
      </c>
      <c r="D13" s="8">
        <f>+SUM(D2:D12)</f>
        <v>5030500</v>
      </c>
      <c r="E13" s="3"/>
      <c r="F13" s="3"/>
      <c r="G13" s="8">
        <f>+SUM(G2:G12)</f>
        <v>5030500</v>
      </c>
      <c r="H13" s="8">
        <f>+SUM(H2:H12)</f>
        <v>2053400</v>
      </c>
      <c r="I13" s="13"/>
      <c r="J13" s="8">
        <f>+SUM(J2:J12)</f>
        <v>4835112</v>
      </c>
      <c r="K13" s="8"/>
      <c r="L13" s="8">
        <f>+SUM(L2:L12)</f>
        <v>3837907</v>
      </c>
      <c r="M13" s="8">
        <f>+SUM(M2:M12)</f>
        <v>6788327.4134199992</v>
      </c>
      <c r="N13" s="23"/>
      <c r="O13" s="27"/>
      <c r="P13" s="32" t="e">
        <f>AVERAGE(P2:P12)</f>
        <v>#DIV/0!</v>
      </c>
      <c r="Q13" s="37"/>
      <c r="R13" s="42">
        <f>ABS(N15-N14)*100</f>
        <v>17.158058175016556</v>
      </c>
      <c r="S13" s="3"/>
      <c r="T13" s="3"/>
      <c r="U13" s="8"/>
      <c r="V13" s="3"/>
      <c r="W13" s="18"/>
      <c r="X13" s="3"/>
      <c r="Y13" s="3"/>
      <c r="Z13" s="3"/>
      <c r="AA13" s="3"/>
    </row>
    <row r="14" spans="1:52" x14ac:dyDescent="0.25">
      <c r="A14" s="4"/>
      <c r="B14" s="4"/>
      <c r="C14" s="19"/>
      <c r="D14" s="9"/>
      <c r="E14" s="4"/>
      <c r="F14" s="4"/>
      <c r="G14" s="9"/>
      <c r="H14" s="9" t="s">
        <v>60</v>
      </c>
      <c r="I14" s="14">
        <f>H13/G13*100</f>
        <v>40.819004075141635</v>
      </c>
      <c r="J14" s="9"/>
      <c r="K14" s="9"/>
      <c r="L14" s="9"/>
      <c r="M14" s="9" t="s">
        <v>61</v>
      </c>
      <c r="N14" s="46">
        <f>L13/M13</f>
        <v>0.56536857553640596</v>
      </c>
      <c r="O14" s="28"/>
      <c r="P14" s="33" t="s">
        <v>62</v>
      </c>
      <c r="Q14" s="38">
        <f>STDEV(N2:N12)</f>
        <v>0.74256375701086785</v>
      </c>
      <c r="R14" s="43"/>
      <c r="S14" s="4"/>
      <c r="T14" s="4"/>
      <c r="U14" s="9"/>
      <c r="V14" s="4"/>
      <c r="W14" s="19"/>
      <c r="X14" s="4"/>
      <c r="Y14" s="4"/>
      <c r="Z14" s="4"/>
      <c r="AA14" s="4"/>
    </row>
    <row r="15" spans="1:52" x14ac:dyDescent="0.25">
      <c r="A15" s="5"/>
      <c r="B15" s="5"/>
      <c r="C15" s="20"/>
      <c r="D15" s="10"/>
      <c r="E15" s="5"/>
      <c r="F15" s="5"/>
      <c r="G15" s="10"/>
      <c r="H15" s="10" t="s">
        <v>63</v>
      </c>
      <c r="I15" s="15">
        <f>STDEV(I2:I12)</f>
        <v>6.4952042416190281</v>
      </c>
      <c r="J15" s="10"/>
      <c r="K15" s="10"/>
      <c r="L15" s="10"/>
      <c r="M15" s="10" t="s">
        <v>64</v>
      </c>
      <c r="N15" s="24">
        <f>AVERAGE(N2:N12)</f>
        <v>0.73694915728657151</v>
      </c>
      <c r="O15" s="29"/>
      <c r="P15" s="34" t="s">
        <v>65</v>
      </c>
      <c r="Q15" s="45" t="e">
        <f>AVERAGE(R2:R12)</f>
        <v>#REF!</v>
      </c>
      <c r="R15" s="44" t="s">
        <v>66</v>
      </c>
      <c r="S15" s="5" t="e">
        <f>+(Q15/N15)</f>
        <v>#REF!</v>
      </c>
      <c r="T15" s="5"/>
      <c r="U15" s="10"/>
      <c r="V15" s="5"/>
      <c r="W15" s="20"/>
      <c r="X15" s="5"/>
      <c r="Y15" s="5"/>
      <c r="Z15" s="5"/>
      <c r="AA15" s="5"/>
    </row>
    <row r="18" spans="6:6" ht="26.25" x14ac:dyDescent="0.4">
      <c r="F18" s="56" t="s">
        <v>75</v>
      </c>
    </row>
  </sheetData>
  <conditionalFormatting sqref="A2:AA2 A4:AA12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Meyaard</dc:creator>
  <cp:lastModifiedBy>Elijah Burkhardt</cp:lastModifiedBy>
  <dcterms:created xsi:type="dcterms:W3CDTF">2025-11-17T15:27:43Z</dcterms:created>
  <dcterms:modified xsi:type="dcterms:W3CDTF">2026-04-09T18:22:49Z</dcterms:modified>
</cp:coreProperties>
</file>